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J:\EZCare\Employee Details Template\"/>
    </mc:Choice>
  </mc:AlternateContent>
  <xr:revisionPtr revIDLastSave="0" documentId="13_ncr:1_{0D609C20-C8AE-4B68-87C2-8BFFD2E05377}" xr6:coauthVersionLast="47" xr6:coauthVersionMax="47" xr10:uidLastSave="{00000000-0000-0000-0000-000000000000}"/>
  <bookViews>
    <workbookView xWindow="19080" yWindow="-120" windowWidth="19440" windowHeight="14880" firstSheet="1" activeTab="1" xr2:uid="{00000000-000D-0000-FFFF-FFFF00000000}"/>
  </bookViews>
  <sheets>
    <sheet name="For Official Use only" sheetId="4" state="hidden" r:id="rId1"/>
    <sheet name="Census" sheetId="1" r:id="rId2"/>
    <sheet name="Sheet2" sheetId="3" state="hidden" r:id="rId3"/>
  </sheets>
  <definedNames>
    <definedName name="_xlnm.Print_Area" localSheetId="1">Census!$A$1:$AB$42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5" i="1" l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21" i="1" l="1"/>
  <c r="L22" i="1"/>
  <c r="L23" i="1"/>
  <c r="L24" i="1"/>
  <c r="L20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22" i="1"/>
  <c r="H23" i="1"/>
  <c r="H24" i="1"/>
  <c r="D22" i="1" l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AF20" i="1" l="1"/>
  <c r="AF21" i="1" s="1"/>
  <c r="AF22" i="1" s="1"/>
  <c r="AF23" i="1" s="1"/>
  <c r="AJ20" i="1"/>
  <c r="AJ21" i="1" s="1"/>
  <c r="AJ22" i="1" s="1"/>
  <c r="AJ23" i="1" s="1"/>
  <c r="AJ24" i="1" s="1"/>
  <c r="AM20" i="1"/>
  <c r="AI20" i="1"/>
  <c r="AI21" i="1" s="1"/>
  <c r="AL20" i="1"/>
  <c r="AL21" i="1" s="1"/>
  <c r="AL22" i="1" s="1"/>
  <c r="AL23" i="1" s="1"/>
  <c r="AL24" i="1" s="1"/>
  <c r="AL25" i="1" s="1"/>
  <c r="AL26" i="1" s="1"/>
  <c r="AH20" i="1"/>
  <c r="AH21" i="1" s="1"/>
  <c r="AH22" i="1" s="1"/>
  <c r="AK20" i="1"/>
  <c r="AG20" i="1"/>
  <c r="AL27" i="1" l="1"/>
  <c r="AL28" i="1" s="1"/>
  <c r="AL29" i="1" s="1"/>
  <c r="AH23" i="1"/>
  <c r="AH24" i="1" s="1"/>
  <c r="AH25" i="1" s="1"/>
  <c r="AK21" i="1"/>
  <c r="AK22" i="1" s="1"/>
  <c r="AK23" i="1" s="1"/>
  <c r="AF24" i="1"/>
  <c r="AF25" i="1" s="1"/>
  <c r="AF26" i="1" s="1"/>
  <c r="AF27" i="1" s="1"/>
  <c r="AF28" i="1" s="1"/>
  <c r="AF29" i="1" s="1"/>
  <c r="AM21" i="1"/>
  <c r="AM22" i="1" s="1"/>
  <c r="AM23" i="1" s="1"/>
  <c r="AI22" i="1"/>
  <c r="AI23" i="1" s="1"/>
  <c r="AI24" i="1" s="1"/>
  <c r="AI25" i="1" s="1"/>
  <c r="AJ25" i="1"/>
  <c r="AJ26" i="1" s="1"/>
  <c r="AJ27" i="1" s="1"/>
  <c r="AJ28" i="1" s="1"/>
  <c r="AJ29" i="1" s="1"/>
  <c r="AJ30" i="1" s="1"/>
  <c r="AJ31" i="1" s="1"/>
  <c r="AJ32" i="1" s="1"/>
  <c r="AG21" i="1"/>
  <c r="AL30" i="1" l="1"/>
  <c r="AL31" i="1" s="1"/>
  <c r="AL32" i="1" s="1"/>
  <c r="AH26" i="1"/>
  <c r="AH27" i="1" s="1"/>
  <c r="AM24" i="1"/>
  <c r="AM25" i="1" s="1"/>
  <c r="AK24" i="1"/>
  <c r="AI26" i="1"/>
  <c r="AI27" i="1" s="1"/>
  <c r="AI28" i="1" s="1"/>
  <c r="AG22" i="1"/>
  <c r="AG23" i="1" s="1"/>
  <c r="AF30" i="1"/>
  <c r="AF31" i="1" s="1"/>
  <c r="AF32" i="1" s="1"/>
  <c r="AM26" i="1" l="1"/>
  <c r="AM27" i="1" s="1"/>
  <c r="AK25" i="1"/>
  <c r="AK26" i="1" s="1"/>
  <c r="AH28" i="1"/>
  <c r="AH29" i="1" s="1"/>
  <c r="AH30" i="1" s="1"/>
  <c r="AG24" i="1"/>
  <c r="AI29" i="1"/>
  <c r="AI30" i="1" s="1"/>
  <c r="AI31" i="1" s="1"/>
  <c r="AI32" i="1" s="1"/>
  <c r="AM28" i="1" l="1"/>
  <c r="AM29" i="1" s="1"/>
  <c r="AM30" i="1" s="1"/>
  <c r="AM31" i="1" s="1"/>
  <c r="AM32" i="1" s="1"/>
  <c r="AH31" i="1"/>
  <c r="AH32" i="1" s="1"/>
  <c r="AK27" i="1"/>
  <c r="AK28" i="1" s="1"/>
  <c r="AK29" i="1" s="1"/>
  <c r="AK30" i="1" s="1"/>
  <c r="AK31" i="1" s="1"/>
  <c r="AK32" i="1" s="1"/>
  <c r="AG25" i="1"/>
  <c r="AG26" i="1" s="1"/>
  <c r="AG27" i="1" l="1"/>
  <c r="AG28" i="1" s="1"/>
  <c r="AG29" i="1" s="1"/>
  <c r="AG30" i="1" s="1"/>
  <c r="AG31" i="1" s="1"/>
  <c r="AG32" i="1" s="1"/>
</calcChain>
</file>

<file path=xl/sharedStrings.xml><?xml version="1.0" encoding="utf-8"?>
<sst xmlns="http://schemas.openxmlformats.org/spreadsheetml/2006/main" count="110" uniqueCount="91">
  <si>
    <t>Employee Details Form</t>
  </si>
  <si>
    <t>Company Name</t>
  </si>
  <si>
    <t>Start Date of Policy</t>
  </si>
  <si>
    <t>S/N</t>
  </si>
  <si>
    <t>Relationship to Employee</t>
  </si>
  <si>
    <t>Employee Name</t>
  </si>
  <si>
    <t>Gender</t>
  </si>
  <si>
    <t>Marital Status</t>
  </si>
  <si>
    <t>Date of Birth (DD/MM/YYYY)</t>
  </si>
  <si>
    <t>No. of Employees</t>
  </si>
  <si>
    <t>Designation</t>
  </si>
  <si>
    <t xml:space="preserve">NRIC/Passport No. </t>
  </si>
  <si>
    <t>Account No.</t>
  </si>
  <si>
    <t>Branch No.</t>
  </si>
  <si>
    <t>Bank Name</t>
  </si>
  <si>
    <t>H&amp;S Plan</t>
  </si>
  <si>
    <t>PA Plan</t>
  </si>
  <si>
    <t>GP Rider Plan</t>
  </si>
  <si>
    <t>Specialist Rider Plan</t>
  </si>
  <si>
    <t>Dental Rider Plan</t>
  </si>
  <si>
    <t>Self</t>
  </si>
  <si>
    <t>Husband</t>
  </si>
  <si>
    <t>Wife</t>
  </si>
  <si>
    <t>Daughter</t>
  </si>
  <si>
    <t>Son</t>
  </si>
  <si>
    <t>Male</t>
  </si>
  <si>
    <t>Female</t>
  </si>
  <si>
    <t xml:space="preserve">Married </t>
  </si>
  <si>
    <t>Single</t>
  </si>
  <si>
    <t>Type Code</t>
  </si>
  <si>
    <t>Deletion of Employee</t>
  </si>
  <si>
    <t>New Dependent</t>
  </si>
  <si>
    <t>New Employee</t>
  </si>
  <si>
    <t>Deletion of Dependent</t>
  </si>
  <si>
    <t>Change of Plan</t>
  </si>
  <si>
    <t>Amendment of Name</t>
  </si>
  <si>
    <t>Effective Date  (DD/MM/YYYY)</t>
  </si>
  <si>
    <t>Newly incepted Policy</t>
  </si>
  <si>
    <t>H&amp;S Plan Selection</t>
  </si>
  <si>
    <t>GP Rider Plan Selection</t>
  </si>
  <si>
    <t>Specialist Rider Plan Selection</t>
  </si>
  <si>
    <t>Dental Rider Plan Selection</t>
  </si>
  <si>
    <t>PA Plan Selection</t>
  </si>
  <si>
    <t>Subclass Code</t>
  </si>
  <si>
    <t>Policy Number</t>
  </si>
  <si>
    <t>* for Underwriter's completion</t>
  </si>
  <si>
    <t>Producer's Mailing Address</t>
  </si>
  <si>
    <t>Additional Policy Information</t>
  </si>
  <si>
    <t>Producer Company Name and Producer Contact Person Name</t>
  </si>
  <si>
    <t>Producer's Email Address</t>
  </si>
  <si>
    <t>* for Producer's completion (for sending of Claims system Producer access log in details)</t>
  </si>
  <si>
    <t>* for Producer's completion (for mailing of policy documents and Panel Cards)</t>
  </si>
  <si>
    <t>Employee Movement Type</t>
  </si>
  <si>
    <t>Employee's Email Address</t>
  </si>
  <si>
    <t>Classification of Occupations</t>
  </si>
  <si>
    <t>None</t>
  </si>
  <si>
    <t>Age Next Birthday</t>
  </si>
  <si>
    <t>Age Group (Ezcare)</t>
  </si>
  <si>
    <t>Below 18</t>
  </si>
  <si>
    <t>18-24</t>
  </si>
  <si>
    <t>25-29</t>
  </si>
  <si>
    <t>30-39</t>
  </si>
  <si>
    <t>40-44</t>
  </si>
  <si>
    <t>45-49</t>
  </si>
  <si>
    <t>50-54</t>
  </si>
  <si>
    <t>60-64</t>
  </si>
  <si>
    <t>Total</t>
  </si>
  <si>
    <t>Status</t>
  </si>
  <si>
    <t>STATUS</t>
  </si>
  <si>
    <t>EMP</t>
  </si>
  <si>
    <t>DEP</t>
  </si>
  <si>
    <t>55-59</t>
  </si>
  <si>
    <t>65-69</t>
  </si>
  <si>
    <t>Day
(DD)</t>
  </si>
  <si>
    <t>Month
(MM)</t>
  </si>
  <si>
    <t>Year
(YYYY)</t>
  </si>
  <si>
    <t>Date of Birth</t>
  </si>
  <si>
    <t>(MM/DD/YYYY)</t>
  </si>
  <si>
    <t>(To be hidden)</t>
  </si>
  <si>
    <t>No. of Dependent</t>
  </si>
  <si>
    <t>Plan 1</t>
  </si>
  <si>
    <t>Plan 2</t>
  </si>
  <si>
    <t>Plan 3</t>
  </si>
  <si>
    <t>Plan 4</t>
  </si>
  <si>
    <t>70-75</t>
  </si>
  <si>
    <t>76-80</t>
  </si>
  <si>
    <t>V2.1_130818</t>
  </si>
  <si>
    <t>Nationality</t>
  </si>
  <si>
    <t>Date of Employment  (DD/MM/YYYY)</t>
  </si>
  <si>
    <t>Insured Name / 
Dependents' Name</t>
  </si>
  <si>
    <t>GMM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</si>
</sst>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??_);_(@_)"/>
    <numFmt numFmtId="165" formatCode="[$-14809]d/m/yyyy;@"/>
    <numFmt numFmtId="166" formatCode="[$-409]d\-mmm\-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0" fillId="0" borderId="0" xfId="0" applyProtection="1">
      <protection hidden="1"/>
    </xf>
    <xf numFmtId="0" fontId="0" fillId="0" borderId="3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0" fillId="0" borderId="7" xfId="0" applyBorder="1" applyProtection="1">
      <protection hidden="1"/>
    </xf>
    <xf numFmtId="0" fontId="2" fillId="0" borderId="0" xfId="0" applyFont="1" applyProtection="1">
      <protection hidden="1"/>
    </xf>
    <xf numFmtId="0" fontId="1" fillId="0" borderId="2" xfId="0" applyFont="1" applyBorder="1" applyAlignment="1" applyProtection="1">
      <alignment horizontal="left"/>
      <protection hidden="1"/>
    </xf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9" xfId="0" applyBorder="1"/>
    <xf numFmtId="0" fontId="5" fillId="3" borderId="11" xfId="0" applyFont="1" applyFill="1" applyBorder="1"/>
    <xf numFmtId="0" fontId="5" fillId="3" borderId="10" xfId="0" applyFont="1" applyFill="1" applyBorder="1"/>
    <xf numFmtId="0" fontId="0" fillId="0" borderId="8" xfId="0" applyBorder="1"/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Protection="1">
      <protection hidden="1"/>
    </xf>
    <xf numFmtId="0" fontId="0" fillId="4" borderId="2" xfId="0" applyFill="1" applyBorder="1" applyAlignment="1" applyProtection="1">
      <alignment horizontal="center"/>
      <protection hidden="1"/>
    </xf>
    <xf numFmtId="0" fontId="8" fillId="0" borderId="7" xfId="0" applyFont="1" applyBorder="1" applyProtection="1">
      <protection hidden="1"/>
    </xf>
    <xf numFmtId="0" fontId="7" fillId="0" borderId="14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6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6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6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165" fontId="3" fillId="0" borderId="2" xfId="0" applyNumberFormat="1" applyFont="1" applyBorder="1" applyProtection="1">
      <protection locked="0"/>
    </xf>
    <xf numFmtId="1" fontId="3" fillId="0" borderId="2" xfId="0" applyNumberFormat="1" applyFon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0" borderId="2" xfId="0" applyBorder="1" applyProtection="1">
      <protection locked="0" hidden="1"/>
    </xf>
    <xf numFmtId="0" fontId="3" fillId="0" borderId="0" xfId="0" applyFont="1"/>
    <xf numFmtId="1" fontId="3" fillId="0" borderId="0" xfId="0" applyNumberFormat="1" applyFont="1" applyAlignment="1">
      <alignment horizontal="center" vertical="center"/>
    </xf>
    <xf numFmtId="15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18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2" borderId="0" xfId="0" applyFont="1" applyFill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/>
      <protection hidden="1"/>
    </xf>
    <xf numFmtId="166" fontId="0" fillId="0" borderId="4" xfId="0" applyNumberFormat="1" applyBorder="1" applyAlignment="1" applyProtection="1">
      <alignment horizontal="center"/>
      <protection locked="0"/>
    </xf>
    <xf numFmtId="166" fontId="0" fillId="0" borderId="6" xfId="0" applyNumberFormat="1" applyBorder="1" applyAlignment="1" applyProtection="1">
      <alignment horizontal="center"/>
      <protection locked="0"/>
    </xf>
    <xf numFmtId="166" fontId="0" fillId="0" borderId="5" xfId="0" applyNumberFormat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hidden="1"/>
    </xf>
    <xf numFmtId="0" fontId="0" fillId="4" borderId="5" xfId="0" applyFill="1" applyBorder="1" applyAlignment="1" applyProtection="1">
      <alignment horizontal="center"/>
      <protection hidden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1" fillId="2" borderId="0" xfId="0" applyFont="1" applyFill="1" applyAlignment="1" applyProtection="1">
      <alignment horizontal="center" wrapText="1"/>
      <protection hidden="1"/>
    </xf>
    <xf numFmtId="0" fontId="1" fillId="2" borderId="14" xfId="0" applyFont="1" applyFill="1" applyBorder="1" applyAlignment="1" applyProtection="1">
      <alignment horizontal="center" vertical="center" wrapText="1"/>
      <protection hidden="1"/>
    </xf>
    <xf numFmtId="0" fontId="1" fillId="2" borderId="15" xfId="0" applyFont="1" applyFill="1" applyBorder="1" applyAlignment="1" applyProtection="1">
      <alignment horizontal="center" vertical="center" wrapText="1"/>
      <protection hidden="1"/>
    </xf>
    <xf numFmtId="0" fontId="1" fillId="2" borderId="16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21" xfId="0" applyFont="1" applyFill="1" applyBorder="1" applyAlignment="1" applyProtection="1">
      <alignment horizontal="center" vertical="center" wrapText="1"/>
      <protection hidden="1"/>
    </xf>
    <xf numFmtId="0" fontId="1" fillId="2" borderId="23" xfId="0" applyFont="1" applyFill="1" applyBorder="1" applyAlignment="1" applyProtection="1">
      <alignment horizontal="center" vertical="center" wrapText="1"/>
      <protection hidden="1"/>
    </xf>
    <xf numFmtId="0" fontId="1" fillId="2" borderId="22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9" fillId="0" borderId="19" xfId="0" applyFont="1" applyBorder="1" applyAlignment="1" applyProtection="1">
      <alignment horizontal="center"/>
      <protection hidden="1"/>
    </xf>
    <xf numFmtId="0" fontId="9" fillId="0" borderId="20" xfId="0" applyFont="1" applyBorder="1" applyAlignment="1" applyProtection="1">
      <alignment horizont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145929</xdr:colOff>
      <xdr:row>0</xdr:row>
      <xdr:rowOff>163716</xdr:rowOff>
    </xdr:from>
    <xdr:to>
      <xdr:col>1</xdr:col>
      <xdr:colOff>1418319</xdr:colOff>
      <xdr:row>4</xdr:row>
      <xdr:rowOff>108720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C2F6039-37E2-44A4-2538-E4801F619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9" y="163716"/>
          <a:ext cx="1653390" cy="6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1" t="s">
        <v>47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76"/>
  <sheetViews>
    <sheetView tabSelected="1" zoomScale="90" zoomScaleNormal="90" workbookViewId="0">
      <selection activeCell="E32" sqref="E32"/>
    </sheetView>
  </sheetViews>
  <sheetFormatPr defaultRowHeight="15.75" x14ac:dyDescent="0.25"/>
  <cols>
    <col min="1" max="1" width="5.42578125" style="18" customWidth="1"/>
    <col min="2" max="2" width="33.5703125" customWidth="1"/>
    <col min="3" max="3" width="15.140625" style="18" customWidth="1"/>
    <col min="4" max="4" width="14.140625" style="18" hidden="1" customWidth="1"/>
    <col min="5" max="5" width="33.5703125" customWidth="1"/>
    <col min="6" max="7" width="16.5703125" customWidth="1"/>
    <col min="8" max="8" width="16.140625" style="41" hidden="1" customWidth="1"/>
    <col min="9" max="11" width="8.140625" style="42" customWidth="1"/>
    <col min="12" max="12" width="16.140625" customWidth="1"/>
    <col min="13" max="13" width="9.5703125" style="18" customWidth="1"/>
    <col min="14" max="14" width="9" style="18" customWidth="1"/>
    <col min="15" max="16" width="18.140625" style="18" customWidth="1"/>
    <col min="17" max="17" width="14.5703125" customWidth="1"/>
    <col min="18" max="18" width="24.42578125" customWidth="1"/>
    <col min="19" max="19" width="20.42578125" customWidth="1"/>
    <col min="20" max="21" width="10.42578125" customWidth="1"/>
    <col min="22" max="22" width="10.5703125" customWidth="1"/>
    <col min="23" max="23" width="11.5703125" customWidth="1"/>
    <col min="24" max="24" width="10.140625" customWidth="1"/>
    <col min="25" max="25" width="11.5703125" customWidth="1"/>
    <col min="26" max="26" width="14.42578125" customWidth="1"/>
    <col min="27" max="27" width="10.140625" customWidth="1"/>
    <col min="28" max="28" width="11.5703125" customWidth="1"/>
    <col min="29" max="29" width="22.42578125" customWidth="1"/>
    <col min="30" max="30" width="18.140625" customWidth="1"/>
    <col min="31" max="31" width="11.85546875" hidden="1" customWidth="1"/>
    <col min="32" max="39" width="15.5703125" hidden="1" customWidth="1"/>
  </cols>
  <sheetData>
    <row r="1" spans="1:31" ht="15" x14ac:dyDescent="0.25">
      <c r="A1" s="17"/>
      <c r="B1" s="2"/>
      <c r="C1" s="17"/>
      <c r="D1" s="17"/>
      <c r="E1" s="2"/>
      <c r="F1" s="2"/>
      <c r="G1" s="2"/>
      <c r="H1" s="2"/>
      <c r="I1" s="2"/>
      <c r="J1" s="2"/>
      <c r="K1" s="2"/>
      <c r="L1" s="2"/>
      <c r="M1" s="17"/>
      <c r="N1" s="1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1" ht="15" x14ac:dyDescent="0.25">
      <c r="A2" s="17"/>
      <c r="B2" s="2"/>
      <c r="C2" s="17"/>
      <c r="D2" s="17"/>
      <c r="E2" s="2"/>
      <c r="F2" s="2"/>
      <c r="G2" s="2"/>
      <c r="H2" s="2"/>
      <c r="I2" s="2"/>
      <c r="J2" s="2"/>
      <c r="K2" s="2"/>
      <c r="L2" s="2"/>
      <c r="M2" s="17"/>
      <c r="N2" s="17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15" x14ac:dyDescent="0.25">
      <c r="A3" s="17"/>
      <c r="B3" s="2"/>
      <c r="C3" s="17"/>
      <c r="D3" s="17"/>
      <c r="E3" s="2"/>
      <c r="F3" s="2"/>
      <c r="G3" s="2"/>
      <c r="H3" s="2"/>
      <c r="I3" s="2"/>
      <c r="J3" s="2"/>
      <c r="K3" s="2"/>
      <c r="L3" s="2"/>
      <c r="M3" s="17"/>
      <c r="N3" s="17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spans="1:31" ht="15" x14ac:dyDescent="0.25">
      <c r="A4" s="17"/>
      <c r="B4" s="2"/>
      <c r="C4" s="17"/>
      <c r="D4" s="17"/>
      <c r="E4" s="2"/>
      <c r="F4" s="52" t="s">
        <v>0</v>
      </c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</row>
    <row r="5" spans="1:31" ht="15" x14ac:dyDescent="0.25">
      <c r="A5" s="17"/>
      <c r="B5" s="2"/>
      <c r="C5" s="17"/>
      <c r="D5" s="17"/>
      <c r="E5" s="2"/>
      <c r="F5" s="2"/>
      <c r="G5" s="2"/>
      <c r="H5" s="2"/>
      <c r="I5" s="2"/>
      <c r="J5" s="2"/>
      <c r="K5" s="2"/>
      <c r="L5" s="2"/>
      <c r="M5" s="17"/>
      <c r="N5" s="17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</row>
    <row r="6" spans="1:31" thickBot="1" x14ac:dyDescent="0.3">
      <c r="A6" s="17"/>
      <c r="B6" s="2"/>
      <c r="C6" s="30"/>
      <c r="D6" s="17"/>
      <c r="E6" s="3"/>
      <c r="F6" s="2"/>
      <c r="G6" s="2"/>
      <c r="H6" s="2"/>
      <c r="I6" s="2"/>
      <c r="J6" s="2"/>
      <c r="K6" s="2"/>
      <c r="L6" s="2"/>
      <c r="M6" s="17"/>
      <c r="N6" s="17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thickBot="1" x14ac:dyDescent="0.3">
      <c r="A7" s="53" t="s">
        <v>1</v>
      </c>
      <c r="B7" s="54"/>
      <c r="C7" s="47"/>
      <c r="D7" s="48"/>
      <c r="E7" s="49"/>
      <c r="F7" s="2"/>
      <c r="G7" s="2"/>
      <c r="H7" s="2"/>
      <c r="I7" s="2"/>
      <c r="J7" s="2"/>
      <c r="K7" s="2"/>
      <c r="L7" s="2"/>
      <c r="M7" s="17"/>
      <c r="N7" s="17"/>
      <c r="O7" s="17"/>
      <c r="P7" s="53" t="s">
        <v>43</v>
      </c>
      <c r="Q7" s="54"/>
      <c r="R7" s="58"/>
      <c r="S7" s="59"/>
      <c r="T7" s="2"/>
      <c r="U7" s="2"/>
      <c r="V7" s="4"/>
      <c r="W7" s="4"/>
      <c r="X7" s="4"/>
      <c r="Y7" s="4"/>
      <c r="Z7" s="2"/>
      <c r="AA7" s="2"/>
      <c r="AB7" s="2"/>
      <c r="AC7" s="2"/>
      <c r="AD7" s="2"/>
      <c r="AE7" s="2"/>
    </row>
    <row r="8" spans="1:31" thickBot="1" x14ac:dyDescent="0.3">
      <c r="A8" s="31"/>
      <c r="B8" s="5"/>
      <c r="C8" s="33"/>
      <c r="D8" s="17"/>
      <c r="E8" s="34"/>
      <c r="F8" s="2"/>
      <c r="G8" s="2"/>
      <c r="H8" s="2"/>
      <c r="I8" s="2"/>
      <c r="J8" s="2"/>
      <c r="K8" s="2"/>
      <c r="L8" s="2"/>
      <c r="M8" s="17"/>
      <c r="N8" s="17"/>
      <c r="O8" s="2"/>
      <c r="P8" s="2"/>
      <c r="Q8" s="2"/>
      <c r="R8" s="2"/>
      <c r="S8" s="2"/>
      <c r="T8" s="2"/>
      <c r="U8" s="2"/>
      <c r="V8" s="4"/>
      <c r="W8" s="4"/>
      <c r="X8" s="4"/>
      <c r="Y8" s="4"/>
      <c r="Z8" s="2"/>
      <c r="AA8" s="2"/>
      <c r="AB8" s="2"/>
      <c r="AC8" s="2"/>
      <c r="AD8" s="2"/>
      <c r="AE8" s="2"/>
    </row>
    <row r="9" spans="1:31" thickBot="1" x14ac:dyDescent="0.3">
      <c r="A9" s="53" t="s">
        <v>9</v>
      </c>
      <c r="B9" s="54"/>
      <c r="C9" s="47"/>
      <c r="D9" s="48"/>
      <c r="E9" s="49"/>
      <c r="F9" s="2"/>
      <c r="G9" s="2"/>
      <c r="H9" s="2"/>
      <c r="I9" s="2"/>
      <c r="J9" s="2"/>
      <c r="K9" s="2"/>
      <c r="L9" s="2"/>
      <c r="M9" s="17"/>
      <c r="N9" s="17"/>
      <c r="O9" s="17"/>
      <c r="P9" s="53" t="s">
        <v>44</v>
      </c>
      <c r="Q9" s="54"/>
      <c r="R9" s="60"/>
      <c r="S9" s="61"/>
      <c r="T9" s="8" t="s">
        <v>45</v>
      </c>
      <c r="U9" s="8"/>
      <c r="V9" s="2"/>
      <c r="W9" s="2"/>
      <c r="X9" s="2"/>
      <c r="Y9" s="2"/>
      <c r="Z9" s="2"/>
      <c r="AA9" s="2"/>
      <c r="AB9" s="2"/>
      <c r="AC9" s="2"/>
      <c r="AD9" s="2"/>
      <c r="AE9" s="2"/>
    </row>
    <row r="10" spans="1:31" thickBot="1" x14ac:dyDescent="0.3">
      <c r="A10" s="31"/>
      <c r="B10" s="6"/>
      <c r="C10" s="33"/>
      <c r="D10" s="17"/>
      <c r="E10" s="34"/>
      <c r="F10" s="2"/>
      <c r="G10" s="2"/>
      <c r="H10" s="2"/>
      <c r="I10" s="2"/>
      <c r="J10" s="2"/>
      <c r="K10" s="2"/>
      <c r="L10" s="2"/>
      <c r="M10" s="17"/>
      <c r="N10" s="17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</row>
    <row r="11" spans="1:31" thickBot="1" x14ac:dyDescent="0.3">
      <c r="A11" s="53" t="s">
        <v>2</v>
      </c>
      <c r="B11" s="54"/>
      <c r="C11" s="55"/>
      <c r="D11" s="56"/>
      <c r="E11" s="57"/>
      <c r="F11" s="2"/>
      <c r="G11" s="2"/>
      <c r="H11" s="2"/>
      <c r="I11" s="2"/>
      <c r="J11" s="2"/>
      <c r="K11" s="2"/>
      <c r="L11" s="2"/>
      <c r="M11" s="17"/>
      <c r="N11" s="17"/>
      <c r="O11" s="17"/>
      <c r="P11" s="62" t="s">
        <v>48</v>
      </c>
      <c r="Q11" s="62"/>
      <c r="R11" s="47"/>
      <c r="S11" s="48"/>
      <c r="T11" s="48"/>
      <c r="U11" s="48"/>
      <c r="V11" s="48"/>
      <c r="W11" s="48"/>
      <c r="X11" s="49"/>
      <c r="Y11" s="8" t="s">
        <v>51</v>
      </c>
      <c r="AA11" s="2"/>
      <c r="AB11" s="2"/>
      <c r="AC11" s="2"/>
      <c r="AD11" s="2"/>
      <c r="AE11" s="2"/>
    </row>
    <row r="12" spans="1:31" ht="15" x14ac:dyDescent="0.25">
      <c r="A12" s="17"/>
      <c r="B12" s="2"/>
      <c r="C12" s="51" t="s">
        <v>77</v>
      </c>
      <c r="D12" s="51"/>
      <c r="E12" s="51"/>
      <c r="F12" s="2"/>
      <c r="G12" s="2"/>
      <c r="H12" s="2"/>
      <c r="I12" s="2"/>
      <c r="J12" s="2"/>
      <c r="K12" s="2"/>
      <c r="L12" s="2"/>
      <c r="M12" s="17"/>
      <c r="N12" s="17"/>
      <c r="O12" s="17"/>
      <c r="P12" s="62"/>
      <c r="Q12" s="6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</row>
    <row r="13" spans="1:31" thickBot="1" x14ac:dyDescent="0.3">
      <c r="A13" s="52"/>
      <c r="B13" s="52"/>
      <c r="C13" s="51"/>
      <c r="D13" s="51"/>
      <c r="E13" s="51"/>
      <c r="F13" s="2"/>
      <c r="G13" s="2"/>
      <c r="H13" s="2"/>
      <c r="I13" s="2"/>
      <c r="J13" s="2"/>
      <c r="K13" s="2"/>
      <c r="L13" s="2"/>
      <c r="M13" s="17"/>
      <c r="N13" s="17"/>
      <c r="O13"/>
      <c r="P13"/>
      <c r="AA13" s="2"/>
      <c r="AB13" s="2"/>
      <c r="AC13" s="2"/>
      <c r="AD13" s="2"/>
      <c r="AE13" s="2"/>
    </row>
    <row r="14" spans="1:31" thickBot="1" x14ac:dyDescent="0.3">
      <c r="A14" s="17"/>
      <c r="B14" s="2"/>
      <c r="C14" s="17"/>
      <c r="D14" s="17"/>
      <c r="E14" s="4"/>
      <c r="F14" s="2"/>
      <c r="G14" s="2"/>
      <c r="H14" s="2"/>
      <c r="I14" s="2"/>
      <c r="J14" s="2"/>
      <c r="K14" s="2"/>
      <c r="L14" s="2"/>
      <c r="M14" s="17"/>
      <c r="N14" s="17"/>
      <c r="O14" s="17"/>
      <c r="P14" s="53" t="s">
        <v>46</v>
      </c>
      <c r="Q14" s="53"/>
      <c r="R14" s="47"/>
      <c r="S14" s="48"/>
      <c r="T14" s="48"/>
      <c r="U14" s="48"/>
      <c r="V14" s="48"/>
      <c r="W14" s="48"/>
      <c r="X14" s="49"/>
      <c r="Y14" s="8" t="s">
        <v>51</v>
      </c>
      <c r="AA14" s="2"/>
      <c r="AB14" s="2"/>
      <c r="AC14" s="2"/>
      <c r="AD14" s="2"/>
      <c r="AE14" s="2"/>
    </row>
    <row r="15" spans="1:31" thickBot="1" x14ac:dyDescent="0.3">
      <c r="A15" s="52"/>
      <c r="B15" s="52"/>
      <c r="C15" s="51"/>
      <c r="D15" s="51"/>
      <c r="E15" s="51"/>
      <c r="F15" s="8"/>
      <c r="G15" s="8"/>
      <c r="H15" s="2"/>
      <c r="I15" s="2"/>
      <c r="J15" s="2"/>
      <c r="K15" s="2"/>
      <c r="L15" s="2"/>
      <c r="M15" s="17"/>
      <c r="N15" s="17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</row>
    <row r="16" spans="1:31" thickBot="1" x14ac:dyDescent="0.3">
      <c r="A16" s="50"/>
      <c r="B16" s="50"/>
      <c r="C16" s="17"/>
      <c r="D16" s="17"/>
      <c r="E16" s="4"/>
      <c r="F16" s="2"/>
      <c r="G16" s="2"/>
      <c r="H16" s="2"/>
      <c r="I16" s="2"/>
      <c r="J16" s="2"/>
      <c r="K16" s="2"/>
      <c r="L16" s="2"/>
      <c r="M16" s="17"/>
      <c r="N16" s="17"/>
      <c r="O16" s="17"/>
      <c r="P16" s="53" t="s">
        <v>49</v>
      </c>
      <c r="Q16" s="54"/>
      <c r="R16" s="47"/>
      <c r="S16" s="48"/>
      <c r="T16" s="48"/>
      <c r="U16" s="48"/>
      <c r="V16" s="48"/>
      <c r="W16" s="48"/>
      <c r="X16" s="49"/>
      <c r="Y16" s="8" t="s">
        <v>50</v>
      </c>
      <c r="AA16" s="2"/>
      <c r="AB16" s="2"/>
      <c r="AC16" s="2"/>
      <c r="AD16" s="2"/>
      <c r="AE16" s="2"/>
    </row>
    <row r="17" spans="1:39" x14ac:dyDescent="0.25">
      <c r="A17" s="32" t="s">
        <v>86</v>
      </c>
      <c r="B17" s="2"/>
      <c r="C17" s="17"/>
      <c r="D17" s="29" t="s">
        <v>78</v>
      </c>
      <c r="E17" s="4"/>
      <c r="F17" s="2"/>
      <c r="G17" s="2"/>
      <c r="H17" s="20" t="s">
        <v>78</v>
      </c>
      <c r="I17" s="2"/>
      <c r="J17" s="2"/>
      <c r="K17" s="2"/>
      <c r="L17" s="2"/>
      <c r="M17" s="17"/>
      <c r="N17" s="17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7"/>
      <c r="AD17" s="2"/>
      <c r="AE17" s="22"/>
      <c r="AF17" s="72" t="s">
        <v>80</v>
      </c>
      <c r="AG17" s="73"/>
      <c r="AH17" s="72" t="s">
        <v>81</v>
      </c>
      <c r="AI17" s="73"/>
      <c r="AJ17" s="72" t="s">
        <v>82</v>
      </c>
      <c r="AK17" s="73"/>
      <c r="AL17" s="72" t="s">
        <v>83</v>
      </c>
      <c r="AM17" s="73"/>
    </row>
    <row r="18" spans="1:39" s="18" customFormat="1" ht="19.7" customHeight="1" x14ac:dyDescent="0.25">
      <c r="A18" s="45" t="s">
        <v>3</v>
      </c>
      <c r="B18" s="45" t="s">
        <v>89</v>
      </c>
      <c r="C18" s="45" t="s">
        <v>4</v>
      </c>
      <c r="D18" s="45" t="s">
        <v>67</v>
      </c>
      <c r="E18" s="45" t="s">
        <v>5</v>
      </c>
      <c r="F18" s="45" t="s">
        <v>11</v>
      </c>
      <c r="G18" s="45" t="s">
        <v>87</v>
      </c>
      <c r="H18" s="45" t="s">
        <v>8</v>
      </c>
      <c r="I18" s="63" t="s">
        <v>76</v>
      </c>
      <c r="J18" s="64"/>
      <c r="K18" s="65"/>
      <c r="L18" s="45" t="s">
        <v>56</v>
      </c>
      <c r="M18" s="45" t="s">
        <v>6</v>
      </c>
      <c r="N18" s="45" t="s">
        <v>7</v>
      </c>
      <c r="O18" s="45" t="s">
        <v>88</v>
      </c>
      <c r="P18" s="45" t="s">
        <v>36</v>
      </c>
      <c r="Q18" s="45" t="s">
        <v>10</v>
      </c>
      <c r="R18" s="45" t="s">
        <v>53</v>
      </c>
      <c r="S18" s="45" t="s">
        <v>52</v>
      </c>
      <c r="T18" s="45" t="s">
        <v>38</v>
      </c>
      <c r="U18" s="45" t="s">
        <v>90</v>
      </c>
      <c r="V18" s="45" t="s">
        <v>39</v>
      </c>
      <c r="W18" s="45" t="s">
        <v>40</v>
      </c>
      <c r="X18" s="45" t="s">
        <v>41</v>
      </c>
      <c r="Y18" s="45" t="s">
        <v>42</v>
      </c>
      <c r="Z18" s="45" t="s">
        <v>54</v>
      </c>
      <c r="AA18" s="45" t="s">
        <v>14</v>
      </c>
      <c r="AB18" s="45" t="s">
        <v>13</v>
      </c>
      <c r="AC18" s="45" t="s">
        <v>12</v>
      </c>
      <c r="AD18" s="17"/>
      <c r="AE18" s="66" t="s">
        <v>57</v>
      </c>
      <c r="AF18" s="68" t="s">
        <v>9</v>
      </c>
      <c r="AG18" s="70" t="s">
        <v>79</v>
      </c>
      <c r="AH18" s="68" t="s">
        <v>9</v>
      </c>
      <c r="AI18" s="70" t="s">
        <v>79</v>
      </c>
      <c r="AJ18" s="68" t="s">
        <v>9</v>
      </c>
      <c r="AK18" s="70" t="s">
        <v>79</v>
      </c>
      <c r="AL18" s="68" t="s">
        <v>9</v>
      </c>
      <c r="AM18" s="70" t="s">
        <v>79</v>
      </c>
    </row>
    <row r="19" spans="1:39" s="18" customFormat="1" ht="40.35" customHeight="1" x14ac:dyDescent="0.25">
      <c r="A19" s="46"/>
      <c r="B19" s="46"/>
      <c r="C19" s="46"/>
      <c r="D19" s="46"/>
      <c r="E19" s="46"/>
      <c r="F19" s="46"/>
      <c r="G19" s="46"/>
      <c r="H19" s="46"/>
      <c r="I19" s="19" t="s">
        <v>73</v>
      </c>
      <c r="J19" s="19" t="s">
        <v>74</v>
      </c>
      <c r="K19" s="19" t="s">
        <v>75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17"/>
      <c r="AE19" s="67"/>
      <c r="AF19" s="69"/>
      <c r="AG19" s="71"/>
      <c r="AH19" s="69"/>
      <c r="AI19" s="71"/>
      <c r="AJ19" s="69"/>
      <c r="AK19" s="71"/>
      <c r="AL19" s="69"/>
      <c r="AM19" s="71"/>
    </row>
    <row r="20" spans="1:39" x14ac:dyDescent="0.25">
      <c r="A20" s="35"/>
      <c r="B20" s="36"/>
      <c r="C20" s="35"/>
      <c r="D20" s="35"/>
      <c r="E20" s="36"/>
      <c r="F20" s="36"/>
      <c r="G20" s="36"/>
      <c r="H20" s="37"/>
      <c r="I20" s="38"/>
      <c r="J20" s="38"/>
      <c r="K20" s="38"/>
      <c r="L20" s="21" t="str">
        <f>IFERROR(IF(--AND(DAY(DATE(K20,J20,I20))=I20,MONTH(DATE(K20,J20,I20))=J20,YEAR(DATE(K20,J20,I20))=K20)=0,"Invalid/Incomplete Date",DATEDIF(DATE($K20,$J20,$I20),$C$11,"Y")+1),"")</f>
        <v/>
      </c>
      <c r="M20" s="35"/>
      <c r="N20" s="35"/>
      <c r="O20" s="43"/>
      <c r="P20" s="43"/>
      <c r="Q20" s="36"/>
      <c r="R20" s="36"/>
      <c r="S20" s="36"/>
      <c r="T20" s="35"/>
      <c r="U20" s="35"/>
      <c r="V20" s="35"/>
      <c r="W20" s="35"/>
      <c r="X20" s="35"/>
      <c r="Y20" s="35"/>
      <c r="Z20" s="35"/>
      <c r="AA20" s="36"/>
      <c r="AB20" s="36"/>
      <c r="AC20" s="36"/>
      <c r="AD20" s="2"/>
      <c r="AE20" s="23" t="s">
        <v>58</v>
      </c>
      <c r="AF20" s="25">
        <f>COUNTIFS($D$20:$D$76,"EMP",$T$20:$T$76,"1",$L$20:$L$76, "&lt;18")</f>
        <v>0</v>
      </c>
      <c r="AG20" s="26">
        <f>COUNTIFS($D$20:$D$76,"DEP",$T$20:$T$76,"1",$L$20:$L$76, "&lt;18")</f>
        <v>0</v>
      </c>
      <c r="AH20" s="25">
        <f>COUNTIFS($D$20:$D$76,"EMP",$T$20:$T$76,"2",$L$20:$L$76, "&lt;18")</f>
        <v>0</v>
      </c>
      <c r="AI20" s="26">
        <f>COUNTIFS($D$20:$D$76,"DEP",$T$20:$T$76,"2",$L$20:$L$76, "&lt;18")</f>
        <v>0</v>
      </c>
      <c r="AJ20" s="25">
        <f>COUNTIFS($D$20:$D$76,"EMP",$T$20:$T$76,"3",$L$20:$L$76, "&lt;18")</f>
        <v>0</v>
      </c>
      <c r="AK20" s="26">
        <f>COUNTIFS($D$20:$D$76,"DEP",$T$20:$T$76,"3",$L$20:$L$76, "&lt;18")</f>
        <v>0</v>
      </c>
      <c r="AL20" s="25">
        <f>COUNTIFS($D$20:$D$76,"EMP",$T$20:$T$76,"4",$L$20:$L$76, "&lt;18")</f>
        <v>0</v>
      </c>
      <c r="AM20" s="26">
        <f>COUNTIFS($D$20:$D$76,"DEP",$T$20:$T$76,"4",$L$20:$L$76, "&lt;18")</f>
        <v>0</v>
      </c>
    </row>
    <row r="21" spans="1:39" x14ac:dyDescent="0.25">
      <c r="A21" s="35"/>
      <c r="B21" s="36"/>
      <c r="C21" s="35"/>
      <c r="D21" s="35"/>
      <c r="E21" s="36"/>
      <c r="F21" s="36"/>
      <c r="G21" s="36"/>
      <c r="H21" s="37"/>
      <c r="I21" s="38"/>
      <c r="J21" s="38"/>
      <c r="K21" s="38"/>
      <c r="L21" s="21" t="str">
        <f t="shared" ref="L21:L76" si="0">IFERROR(IF(--AND(DAY(DATE(K21,J21,I21))=I21,MONTH(DATE(K21,J21,I21))=J21,YEAR(DATE(K21,J21,I21))=K21)=0,"Invalid/Incomplete Date",DATEDIF(DATE($K21,$J21,$I21),$C$11,"Y")+1),"")</f>
        <v/>
      </c>
      <c r="M21" s="35"/>
      <c r="N21" s="35"/>
      <c r="O21" s="43"/>
      <c r="P21" s="43"/>
      <c r="Q21" s="36"/>
      <c r="R21" s="36"/>
      <c r="S21" s="36"/>
      <c r="T21" s="35"/>
      <c r="U21" s="35"/>
      <c r="V21" s="35"/>
      <c r="W21" s="35"/>
      <c r="X21" s="35"/>
      <c r="Y21" s="35"/>
      <c r="Z21" s="35"/>
      <c r="AA21" s="36"/>
      <c r="AB21" s="36"/>
      <c r="AC21" s="36"/>
      <c r="AD21" s="2"/>
      <c r="AE21" s="24" t="s">
        <v>59</v>
      </c>
      <c r="AF21" s="25">
        <f>COUNTIFS($D$20:$D$76,"EMP",$T$20:$T$76,"1",$L$20:$L$76, "&lt;25")-AF20</f>
        <v>0</v>
      </c>
      <c r="AG21" s="26">
        <f>COUNTIFS($D$20:$D$76,"DEP",$T$20:$T$76,"1",$L$20:$L$76, "&lt;25")-AG20</f>
        <v>0</v>
      </c>
      <c r="AH21" s="25">
        <f>COUNTIFS($D$20:$D$76,"EMP",$T$20:$T$76,"2",$L$20:$L$76, "&lt;25")-AH20</f>
        <v>0</v>
      </c>
      <c r="AI21" s="26">
        <f>COUNTIFS($D$20:$D$76,"DEP",$T$20:$T$76,"2",$L$20:$L$76, "&lt;25")-AI20</f>
        <v>0</v>
      </c>
      <c r="AJ21" s="25">
        <f>COUNTIFS($D$20:$D$76,"EMP",$T$20:$T$76,"3",$L$20:$L$76, "&lt;25")-AJ20</f>
        <v>0</v>
      </c>
      <c r="AK21" s="26">
        <f>COUNTIFS($D$20:$D$76,"DEP",$T$20:$T$76,"3",$L$20:$L$76, "&lt;25")-AK20</f>
        <v>0</v>
      </c>
      <c r="AL21" s="25">
        <f>COUNTIFS($D$20:$D$76,"EMP",$T$20:$T$76,"4",$L$20:$L$76, "&lt;25")-AL20</f>
        <v>0</v>
      </c>
      <c r="AM21" s="26">
        <f>COUNTIFS($D$20:$D$76,"DEP",$T$20:$T$76,"4",$L$20:$L$76, "&lt;25")-AM20</f>
        <v>0</v>
      </c>
    </row>
    <row r="22" spans="1:39" x14ac:dyDescent="0.25">
      <c r="A22" s="35"/>
      <c r="B22" s="36"/>
      <c r="C22" s="35"/>
      <c r="D22" s="35" t="str">
        <f>IFERROR(INDEX(Sheet2!$A$3:$B$7,MATCH(Census!C22,Sheet2!$A$3:$A$7,0),2),"")</f>
        <v/>
      </c>
      <c r="E22" s="36"/>
      <c r="F22" s="36"/>
      <c r="G22" s="36"/>
      <c r="H22" s="37" t="str">
        <f t="shared" ref="H22:H76" si="1">I22&amp;"/"&amp;J22&amp;"/"&amp;K22</f>
        <v>//</v>
      </c>
      <c r="I22" s="38"/>
      <c r="J22" s="38"/>
      <c r="K22" s="38"/>
      <c r="L22" s="21" t="str">
        <f t="shared" si="0"/>
        <v/>
      </c>
      <c r="M22" s="35"/>
      <c r="N22" s="35"/>
      <c r="O22" s="43"/>
      <c r="P22" s="43"/>
      <c r="Q22" s="36"/>
      <c r="R22" s="36"/>
      <c r="S22" s="36"/>
      <c r="T22" s="35"/>
      <c r="U22" s="35"/>
      <c r="V22" s="35"/>
      <c r="W22" s="35"/>
      <c r="X22" s="35"/>
      <c r="Y22" s="35"/>
      <c r="Z22" s="35"/>
      <c r="AA22" s="36"/>
      <c r="AB22" s="36"/>
      <c r="AC22" s="36"/>
      <c r="AD22" s="2"/>
      <c r="AE22" s="24" t="s">
        <v>60</v>
      </c>
      <c r="AF22" s="25">
        <f>COUNTIFS($D$20:$D$76,"EMP",$T$20:$T$76,"1",$L$20:$L$76, "&lt;30")-SUM(AF20:AF21)</f>
        <v>0</v>
      </c>
      <c r="AG22" s="26">
        <f>COUNTIFS($D$20:$D$76,"DEP",$T$20:$T$76,"1",$L$20:$L$76, "&lt;30")-SUM(AG20:AG21)</f>
        <v>0</v>
      </c>
      <c r="AH22" s="25">
        <f>COUNTIFS($D$20:$D$76,"EMP",$T$20:$T$76,"2",$L$20:$L$76, "&lt;30")-SUM(AH20:AH21)</f>
        <v>0</v>
      </c>
      <c r="AI22" s="26">
        <f>COUNTIFS($D$20:$D$76,"DEP",$T$20:$T$76,"2",$L$20:$L$76, "&lt;30")-SUM(AI20:AI21)</f>
        <v>0</v>
      </c>
      <c r="AJ22" s="25">
        <f>COUNTIFS($D$20:$D$76,"EMP",$T$20:$T$76,"3",$L$20:$L$76, "&lt;30")-SUM(AJ20:AJ21)</f>
        <v>0</v>
      </c>
      <c r="AK22" s="26">
        <f>COUNTIFS($D$20:$D$76,"DEP",$T$20:$T$76,"3",$L$20:$L$76, "&lt;30")-SUM(AK20:AK21)</f>
        <v>0</v>
      </c>
      <c r="AL22" s="25">
        <f>COUNTIFS($D$20:$D$76,"EMP",$T$20:$T$76,"4",$L$20:$L$76, "&lt;30")-SUM(AL20:AL21)</f>
        <v>0</v>
      </c>
      <c r="AM22" s="26">
        <f>COUNTIFS($D$20:$D$76,"DEP",$T$20:$T$76,"4",$L$20:$L$76, "&lt;30")-SUM(AM20:AM21)</f>
        <v>0</v>
      </c>
    </row>
    <row r="23" spans="1:39" x14ac:dyDescent="0.25">
      <c r="A23" s="35"/>
      <c r="B23" s="36"/>
      <c r="C23" s="35"/>
      <c r="D23" s="35" t="str">
        <f>IFERROR(INDEX(Sheet2!$A$3:$B$7,MATCH(Census!C23,Sheet2!$A$3:$A$7,0),2),"")</f>
        <v/>
      </c>
      <c r="E23" s="36"/>
      <c r="F23" s="36"/>
      <c r="G23" s="36"/>
      <c r="H23" s="37" t="str">
        <f t="shared" si="1"/>
        <v>//</v>
      </c>
      <c r="I23" s="38"/>
      <c r="J23" s="38"/>
      <c r="K23" s="38"/>
      <c r="L23" s="21" t="str">
        <f t="shared" si="0"/>
        <v/>
      </c>
      <c r="M23" s="35"/>
      <c r="N23" s="35"/>
      <c r="O23" s="43"/>
      <c r="P23" s="43"/>
      <c r="Q23" s="36"/>
      <c r="R23" s="36"/>
      <c r="S23" s="36"/>
      <c r="T23" s="35"/>
      <c r="U23" s="35"/>
      <c r="V23" s="35"/>
      <c r="W23" s="35"/>
      <c r="X23" s="35"/>
      <c r="Y23" s="35"/>
      <c r="Z23" s="35"/>
      <c r="AA23" s="36"/>
      <c r="AB23" s="36"/>
      <c r="AC23" s="36"/>
      <c r="AD23" s="2"/>
      <c r="AE23" s="24" t="s">
        <v>61</v>
      </c>
      <c r="AF23" s="25">
        <f>COUNTIFS($D$20:$D$76,"EMP",$T$20:$T$76,"1",$L$20:$L$76,"&lt;40")-SUM(AF20:AF22)</f>
        <v>0</v>
      </c>
      <c r="AG23" s="26">
        <f>COUNTIFS($D$20:$D$76,"DEP",$T$20:$T$76,"1",$L$20:$L$76,"&lt;40")-SUM(AG20:AG22)</f>
        <v>0</v>
      </c>
      <c r="AH23" s="25">
        <f>COUNTIFS($D$20:$D$76,"EMP",$T$20:$T$76,"2",$L$20:$L$76,"&lt;40")-SUM(AH20:AH22)</f>
        <v>0</v>
      </c>
      <c r="AI23" s="26">
        <f>COUNTIFS($D$20:$D$76,"DEP",$T$20:$T$76,"2",$L$20:$L$76,"&lt;40")-SUM(AI20:AI22)</f>
        <v>0</v>
      </c>
      <c r="AJ23" s="25">
        <f>COUNTIFS($D$20:$D$76,"EMP",$T$20:$T$76,"3",$L$20:$L$76,"&lt;40")-SUM(AJ20:AJ22)</f>
        <v>0</v>
      </c>
      <c r="AK23" s="26">
        <f>COUNTIFS($D$20:$D$76,"DEP",$T$20:$T$76,"3",$L$20:$L$76,"&lt;40")-SUM(AK20:AK22)</f>
        <v>0</v>
      </c>
      <c r="AL23" s="25">
        <f>COUNTIFS($D$20:$D$76,"EMP",$T$20:$T$76,"4",$L$20:$L$76,"&lt;40")-SUM(AL20:AL22)</f>
        <v>0</v>
      </c>
      <c r="AM23" s="26">
        <f>COUNTIFS($D$20:$D$76,"DEP",$T$20:$T$76,"4",$L$20:$L$76,"&lt;40")-SUM(AM20:AM22)</f>
        <v>0</v>
      </c>
    </row>
    <row r="24" spans="1:39" x14ac:dyDescent="0.25">
      <c r="A24" s="35"/>
      <c r="B24" s="36"/>
      <c r="C24" s="35"/>
      <c r="D24" s="35" t="str">
        <f>IFERROR(INDEX(Sheet2!$A$3:$B$7,MATCH(Census!C24,Sheet2!$A$3:$A$7,0),2),"")</f>
        <v/>
      </c>
      <c r="E24" s="36"/>
      <c r="F24" s="36"/>
      <c r="G24" s="36"/>
      <c r="H24" s="37" t="str">
        <f t="shared" si="1"/>
        <v>//</v>
      </c>
      <c r="I24" s="38"/>
      <c r="J24" s="38"/>
      <c r="K24" s="38"/>
      <c r="L24" s="21" t="str">
        <f t="shared" si="0"/>
        <v/>
      </c>
      <c r="M24" s="35"/>
      <c r="N24" s="35"/>
      <c r="O24" s="43"/>
      <c r="P24" s="43"/>
      <c r="Q24" s="36"/>
      <c r="R24" s="36"/>
      <c r="S24" s="36"/>
      <c r="T24" s="35"/>
      <c r="U24" s="35"/>
      <c r="V24" s="35"/>
      <c r="W24" s="35"/>
      <c r="X24" s="35"/>
      <c r="Y24" s="35"/>
      <c r="Z24" s="35"/>
      <c r="AA24" s="36"/>
      <c r="AB24" s="36"/>
      <c r="AC24" s="36"/>
      <c r="AD24" s="2"/>
      <c r="AE24" s="24" t="s">
        <v>62</v>
      </c>
      <c r="AF24" s="25">
        <f>COUNTIFS($D$20:$D$76,"EMP",$T$20:$T$76,"1",$L$20:$L$76,"&lt;45")-SUM(AF20:AF23)</f>
        <v>0</v>
      </c>
      <c r="AG24" s="26">
        <f>COUNTIFS($D$20:$D$76,"DEP",$T$20:$T$76,"1",$L$20:$L$76,"&lt;45")-SUM(AG20:AG23)</f>
        <v>0</v>
      </c>
      <c r="AH24" s="25">
        <f>COUNTIFS($D$20:$D$76,"EMP",$T$20:$T$76,"2",$L$20:$L$76,"&lt;45")-SUM(AH20:AH23)</f>
        <v>0</v>
      </c>
      <c r="AI24" s="26">
        <f>COUNTIFS($D$20:$D$76,"DEP",$T$20:$T$76,"2",$L$20:$L$76,"&lt;45")-SUM(AI20:AI23)</f>
        <v>0</v>
      </c>
      <c r="AJ24" s="25">
        <f>COUNTIFS($D$20:$D$76,"EMP",$T$20:$T$76,"3",$L$20:$L$76,"&lt;45")-SUM(AJ20:AJ23)</f>
        <v>0</v>
      </c>
      <c r="AK24" s="26">
        <f>COUNTIFS($D$20:$D$76,"DEP",$T$20:$T$76,"3",$L$20:$L$76,"&lt;45")-SUM(AK20:AK23)</f>
        <v>0</v>
      </c>
      <c r="AL24" s="25">
        <f>COUNTIFS($D$20:$D$76,"EMP",$T$20:$T$76,"4",$L$20:$L$76,"&lt;45")-SUM(AL20:AL23)</f>
        <v>0</v>
      </c>
      <c r="AM24" s="26">
        <f>COUNTIFS($D$20:$D$76,"DEP",$T$20:$T$76,"4",$L$20:$L$76,"&lt;45")-SUM(AM20:AM23)</f>
        <v>0</v>
      </c>
    </row>
    <row r="25" spans="1:39" x14ac:dyDescent="0.25">
      <c r="A25" s="35"/>
      <c r="B25" s="36"/>
      <c r="C25" s="35"/>
      <c r="D25" s="35" t="str">
        <f>IFERROR(INDEX(Sheet2!$A$3:$B$7,MATCH(Census!C25,Sheet2!$A$3:$A$7,0),2),"")</f>
        <v/>
      </c>
      <c r="E25" s="36"/>
      <c r="F25" s="36"/>
      <c r="G25" s="36"/>
      <c r="H25" s="37" t="str">
        <f t="shared" si="1"/>
        <v>//</v>
      </c>
      <c r="I25" s="38"/>
      <c r="J25" s="38"/>
      <c r="K25" s="38"/>
      <c r="L25" s="21" t="str">
        <f t="shared" si="0"/>
        <v/>
      </c>
      <c r="M25" s="35"/>
      <c r="N25" s="35"/>
      <c r="O25" s="43"/>
      <c r="P25" s="43"/>
      <c r="Q25" s="36"/>
      <c r="R25" s="36"/>
      <c r="S25" s="36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2"/>
      <c r="AE25" s="24" t="s">
        <v>63</v>
      </c>
      <c r="AF25" s="25">
        <f>COUNTIFS($D$20:$D$76,"EMP",$T$20:$T$76,"1",$L$20:$L$76,"&lt;50")-SUM(AF20:AF24)</f>
        <v>0</v>
      </c>
      <c r="AG25" s="26">
        <f>COUNTIFS($D$20:$D$76,"DEP",$T$20:$T$76,"1",$L$20:$L$76,"&lt;50")-SUM(AG20:AG24)</f>
        <v>0</v>
      </c>
      <c r="AH25" s="25">
        <f>COUNTIFS($D$20:$D$76,"EMP",$T$20:$T$76,"2",$L$20:$L$76,"&lt;50")-SUM(AH20:AH24)</f>
        <v>0</v>
      </c>
      <c r="AI25" s="26">
        <f>COUNTIFS($D$20:$D$76,"DEP",$T$20:$T$76,"2",$L$20:$L$76,"&lt;50")-SUM(AI20:AI24)</f>
        <v>0</v>
      </c>
      <c r="AJ25" s="25">
        <f>COUNTIFS($D$20:$D$76,"EMP",$T$20:$T$76,"3",$L$20:$L$76,"&lt;50")-SUM(AJ20:AJ24)</f>
        <v>0</v>
      </c>
      <c r="AK25" s="26">
        <f>COUNTIFS($D$20:$D$76,"DEP",$T$20:$T$76,"3",$L$20:$L$76,"&lt;50")-SUM(AK20:AK24)</f>
        <v>0</v>
      </c>
      <c r="AL25" s="25">
        <f>COUNTIFS($D$20:$D$76,"EMP",$T$20:$T$76,"4",$L$20:$L$76,"&lt;50")-SUM(AL20:AL24)</f>
        <v>0</v>
      </c>
      <c r="AM25" s="26">
        <f>COUNTIFS($D$20:$D$76,"DEP",$T$20:$T$76,"4",$L$20:$L$76,"&lt;50")-SUM(AM20:AM24)</f>
        <v>0</v>
      </c>
    </row>
    <row r="26" spans="1:39" x14ac:dyDescent="0.25">
      <c r="A26" s="35"/>
      <c r="B26" s="36"/>
      <c r="C26" s="35"/>
      <c r="D26" s="35" t="str">
        <f>IFERROR(INDEX(Sheet2!$A$3:$B$7,MATCH(Census!C26,Sheet2!$A$3:$A$7,0),2),"")</f>
        <v/>
      </c>
      <c r="E26" s="36"/>
      <c r="F26" s="36"/>
      <c r="G26" s="36"/>
      <c r="H26" s="37" t="str">
        <f t="shared" si="1"/>
        <v>//</v>
      </c>
      <c r="I26" s="38"/>
      <c r="J26" s="38"/>
      <c r="K26" s="38"/>
      <c r="L26" s="21" t="str">
        <f t="shared" si="0"/>
        <v/>
      </c>
      <c r="M26" s="35"/>
      <c r="N26" s="35"/>
      <c r="O26" s="43"/>
      <c r="P26" s="43"/>
      <c r="Q26" s="36"/>
      <c r="R26" s="36"/>
      <c r="S26" s="36"/>
      <c r="T26" s="35"/>
      <c r="U26" s="35"/>
      <c r="V26" s="35"/>
      <c r="W26" s="35"/>
      <c r="X26" s="35"/>
      <c r="Y26" s="35"/>
      <c r="Z26" s="35"/>
      <c r="AA26" s="44"/>
      <c r="AB26" s="36"/>
      <c r="AC26" s="36"/>
      <c r="AD26" s="2"/>
      <c r="AE26" s="23" t="s">
        <v>64</v>
      </c>
      <c r="AF26" s="25">
        <f>COUNTIFS($D$20:$D$76,"EMP",$T$20:$T$76,"1",$L$20:$L$76, "&lt;55")-SUM(AF20:AF25)</f>
        <v>0</v>
      </c>
      <c r="AG26" s="26">
        <f>COUNTIFS($D$20:$D$76,"DEP",$T$20:$T$76,"1",$L$20:$L$76, "&lt;55")-SUM(AG20:AG25)</f>
        <v>0</v>
      </c>
      <c r="AH26" s="25">
        <f>COUNTIFS($D$20:$D$76,"EMP",$T$20:$T$76,"2",$L$20:$L$76, "&lt;55")-SUM(AH20:AH25)</f>
        <v>0</v>
      </c>
      <c r="AI26" s="26">
        <f>COUNTIFS($D$20:$D$76,"DEP",$T$20:$T$76,"2",$L$20:$L$76, "&lt;55")-SUM(AI20:AI25)</f>
        <v>0</v>
      </c>
      <c r="AJ26" s="25">
        <f>COUNTIFS($D$20:$D$76,"EMP",$T$20:$T$76,"3",$L$20:$L$76, "&lt;55")-SUM(AJ20:AJ25)</f>
        <v>0</v>
      </c>
      <c r="AK26" s="26">
        <f>COUNTIFS($D$20:$D$76,"DEP",$T$20:$T$76,"3",$L$20:$L$76, "&lt;55")-SUM(AK20:AK25)</f>
        <v>0</v>
      </c>
      <c r="AL26" s="25">
        <f>COUNTIFS($D$20:$D$76,"EMP",$T$20:$T$76,"4",$L$20:$L$76, "&lt;55")-SUM(AL20:AL25)</f>
        <v>0</v>
      </c>
      <c r="AM26" s="26">
        <f>COUNTIFS($D$20:$D$76,"DEP",$T$20:$T$76,"4",$L$20:$L$76, "&lt;55")-SUM(AM20:AM25)</f>
        <v>0</v>
      </c>
    </row>
    <row r="27" spans="1:39" x14ac:dyDescent="0.25">
      <c r="A27" s="35"/>
      <c r="B27" s="36"/>
      <c r="C27" s="35"/>
      <c r="D27" s="35" t="str">
        <f>IFERROR(INDEX(Sheet2!$A$3:$B$7,MATCH(Census!C27,Sheet2!$A$3:$A$7,0),2),"")</f>
        <v/>
      </c>
      <c r="E27" s="36"/>
      <c r="F27" s="36"/>
      <c r="G27" s="36"/>
      <c r="H27" s="37" t="str">
        <f t="shared" si="1"/>
        <v>//</v>
      </c>
      <c r="I27" s="38"/>
      <c r="J27" s="38"/>
      <c r="K27" s="38"/>
      <c r="L27" s="21" t="str">
        <f t="shared" si="0"/>
        <v/>
      </c>
      <c r="M27" s="35"/>
      <c r="N27" s="35"/>
      <c r="O27" s="43"/>
      <c r="P27" s="43"/>
      <c r="Q27" s="36"/>
      <c r="R27" s="36"/>
      <c r="S27" s="36"/>
      <c r="T27" s="35"/>
      <c r="U27" s="35"/>
      <c r="V27" s="35"/>
      <c r="W27" s="35"/>
      <c r="X27" s="35"/>
      <c r="Y27" s="35"/>
      <c r="Z27" s="35"/>
      <c r="AA27" s="36"/>
      <c r="AB27" s="36"/>
      <c r="AC27" s="36"/>
      <c r="AD27" s="2"/>
      <c r="AE27" s="24" t="s">
        <v>71</v>
      </c>
      <c r="AF27" s="25">
        <f>COUNTIFS($D$20:$D$76,"EMP",$T$20:$T$76,"1",$L$20:$L$76,"&lt;60")-SUM(AF20:AF26)</f>
        <v>0</v>
      </c>
      <c r="AG27" s="26">
        <f>COUNTIFS($D$20:$D$76,"DEP",$T$20:$T$76,"1",$L$20:$L$76,"&lt;60")-SUM(AG20:AG26)</f>
        <v>0</v>
      </c>
      <c r="AH27" s="25">
        <f>COUNTIFS($D$20:$D$76,"EMP",$T$20:$T$76,"2",$L$20:$L$76,"&lt;60")-SUM(AH20:AH26)</f>
        <v>0</v>
      </c>
      <c r="AI27" s="26">
        <f>COUNTIFS($D$20:$D$76,"DEP",$T$20:$T$76,"2",$L$20:$L$76,"&lt;60")-SUM(AI20:AI26)</f>
        <v>0</v>
      </c>
      <c r="AJ27" s="25">
        <f>COUNTIFS($D$20:$D$76,"EMP",$T$20:$T$76,"3",$L$20:$L$76,"&lt;60")-SUM(AJ20:AJ26)</f>
        <v>0</v>
      </c>
      <c r="AK27" s="26">
        <f>COUNTIFS($D$20:$D$76,"DEP",$T$20:$T$76,"3",$L$20:$L$76,"&lt;60")-SUM(AK20:AK26)</f>
        <v>0</v>
      </c>
      <c r="AL27" s="25">
        <f>COUNTIFS($D$20:$D$76,"EMP",$T$20:$T$76,"4",$L$20:$L$76,"&lt;60")-SUM(AL20:AL26)</f>
        <v>0</v>
      </c>
      <c r="AM27" s="26">
        <f>COUNTIFS($D$20:$D$76,"DEP",$T$20:$T$76,"4",$L$20:$L$76,"&lt;60")-SUM(AM20:AM26)</f>
        <v>0</v>
      </c>
    </row>
    <row r="28" spans="1:39" x14ac:dyDescent="0.25">
      <c r="A28" s="35"/>
      <c r="B28" s="36"/>
      <c r="C28" s="35"/>
      <c r="D28" s="35" t="str">
        <f>IFERROR(INDEX(Sheet2!$A$3:$B$7,MATCH(Census!C28,Sheet2!$A$3:$A$7,0),2),"")</f>
        <v/>
      </c>
      <c r="E28" s="36"/>
      <c r="F28" s="36"/>
      <c r="G28" s="36"/>
      <c r="H28" s="37" t="str">
        <f t="shared" si="1"/>
        <v>//</v>
      </c>
      <c r="I28" s="38"/>
      <c r="J28" s="38"/>
      <c r="K28" s="38"/>
      <c r="L28" s="21" t="str">
        <f t="shared" si="0"/>
        <v/>
      </c>
      <c r="M28" s="35"/>
      <c r="N28" s="35"/>
      <c r="O28" s="43"/>
      <c r="P28" s="43"/>
      <c r="Q28" s="36"/>
      <c r="R28" s="36"/>
      <c r="S28" s="36"/>
      <c r="T28" s="35"/>
      <c r="U28" s="35"/>
      <c r="V28" s="35"/>
      <c r="W28" s="35"/>
      <c r="X28" s="35"/>
      <c r="Y28" s="35"/>
      <c r="Z28" s="35"/>
      <c r="AA28" s="36"/>
      <c r="AB28" s="36"/>
      <c r="AC28" s="36"/>
      <c r="AD28" s="2"/>
      <c r="AE28" s="24" t="s">
        <v>65</v>
      </c>
      <c r="AF28" s="25">
        <f>COUNTIFS($D$20:$D$76,"EMP",$T$20:$T$76,"1",$L$20:$L$76, "&lt;65")-SUM(AF20:AF27)</f>
        <v>0</v>
      </c>
      <c r="AG28" s="26">
        <f>COUNTIFS($D$20:$D$76,"DEP",$T$20:$T$76,"1",$L$20:$L$76, "&lt;65")-SUM(AG20:AG27)</f>
        <v>0</v>
      </c>
      <c r="AH28" s="25">
        <f>COUNTIFS($D$20:$D$76,"EMP",$T$20:$T$76,"2",$L$20:$L$76, "&lt;65")-SUM(AH20:AH27)</f>
        <v>0</v>
      </c>
      <c r="AI28" s="26">
        <f>COUNTIFS($D$20:$D$76,"DEP",$T$20:$T$76,"2",$L$20:$L$76, "&lt;65")-SUM(AI20:AI27)</f>
        <v>0</v>
      </c>
      <c r="AJ28" s="25">
        <f>COUNTIFS($D$20:$D$76,"EMP",$T$20:$T$76,"3",$L$20:$L$76, "&lt;65")-SUM(AJ20:AJ27)</f>
        <v>0</v>
      </c>
      <c r="AK28" s="26">
        <f>COUNTIFS($D$20:$D$76,"DEP",$T$20:$T$76,"3",$L$20:$L$76, "&lt;65")-SUM(AK20:AK27)</f>
        <v>0</v>
      </c>
      <c r="AL28" s="25">
        <f>COUNTIFS($D$20:$D$76,"EMP",$T$20:$T$76,"4",$L$20:$L$76, "&lt;65")-SUM(AL20:AL27)</f>
        <v>0</v>
      </c>
      <c r="AM28" s="26">
        <f>COUNTIFS($D$20:$D$76,"DEP",$T$20:$T$76,"4",$L$20:$L$76, "&lt;65")-SUM(AM20:AM27)</f>
        <v>0</v>
      </c>
    </row>
    <row r="29" spans="1:39" x14ac:dyDescent="0.25">
      <c r="A29" s="35"/>
      <c r="B29" s="36"/>
      <c r="C29" s="35"/>
      <c r="D29" s="35" t="str">
        <f>IFERROR(INDEX(Sheet2!$A$3:$B$7,MATCH(Census!C29,Sheet2!$A$3:$A$7,0),2),"")</f>
        <v/>
      </c>
      <c r="E29" s="36"/>
      <c r="F29" s="36"/>
      <c r="G29" s="36"/>
      <c r="H29" s="37" t="str">
        <f t="shared" si="1"/>
        <v>//</v>
      </c>
      <c r="I29" s="38"/>
      <c r="J29" s="38"/>
      <c r="K29" s="38"/>
      <c r="L29" s="21" t="str">
        <f t="shared" si="0"/>
        <v/>
      </c>
      <c r="M29" s="35"/>
      <c r="N29" s="35"/>
      <c r="O29" s="43"/>
      <c r="P29" s="43"/>
      <c r="Q29" s="36"/>
      <c r="R29" s="36"/>
      <c r="S29" s="36"/>
      <c r="T29" s="35"/>
      <c r="U29" s="35"/>
      <c r="V29" s="35"/>
      <c r="W29" s="35"/>
      <c r="X29" s="35"/>
      <c r="Y29" s="35"/>
      <c r="Z29" s="35"/>
      <c r="AA29" s="36"/>
      <c r="AB29" s="36"/>
      <c r="AC29" s="36"/>
      <c r="AD29" s="2"/>
      <c r="AE29" s="24" t="s">
        <v>72</v>
      </c>
      <c r="AF29" s="25">
        <f>COUNTIFS($D$20:$D$76,"EMP",$T$20:$T$76,"1",$L$20:$L$76, "&lt;70")-SUM(AF20:AF28)</f>
        <v>0</v>
      </c>
      <c r="AG29" s="26">
        <f>COUNTIFS($D$20:$D$76,"DEP",$T$20:$T$76,"1",$L$20:$L$76, "&lt;70")-SUM(AG20:AG28)</f>
        <v>0</v>
      </c>
      <c r="AH29" s="25">
        <f>COUNTIFS($D$20:$D$76,"EMP",$T$20:$T$76,"2",$L$20:$L$76, "&lt;70")-SUM(AH20:AH28)</f>
        <v>0</v>
      </c>
      <c r="AI29" s="26">
        <f>COUNTIFS($D$20:$D$76,"DEP",$T$20:$T$76,"2",$L$20:$L$76, "&lt;70")-SUM(AI20:AI28)</f>
        <v>0</v>
      </c>
      <c r="AJ29" s="25">
        <f>COUNTIFS($D$20:$D$76,"EMP",$T$20:$T$76,"3",$L$20:$L$76, "&lt;70")-SUM(AJ20:AJ28)</f>
        <v>0</v>
      </c>
      <c r="AK29" s="26">
        <f>COUNTIFS($D$20:$D$76,"DEP",$T$20:$T$76,"3",$L$20:$L$76, "&lt;70")-SUM(AK20:AK28)</f>
        <v>0</v>
      </c>
      <c r="AL29" s="25">
        <f>COUNTIFS($D$20:$D$76,"EMP",$T$20:$T$76,"4",$L$20:$L$76, "&lt;70")-SUM(AL20:AL28)</f>
        <v>0</v>
      </c>
      <c r="AM29" s="26">
        <f>COUNTIFS($D$20:$D$76,"DEP",$T$20:$T$76,"4",$L$20:$L$76, "&lt;70")-SUM(AM20:AM28)</f>
        <v>0</v>
      </c>
    </row>
    <row r="30" spans="1:39" x14ac:dyDescent="0.25">
      <c r="A30" s="35"/>
      <c r="B30" s="36"/>
      <c r="C30" s="35"/>
      <c r="D30" s="35" t="str">
        <f>IFERROR(INDEX(Sheet2!$A$3:$B$7,MATCH(Census!C30,Sheet2!$A$3:$A$7,0),2),"")</f>
        <v/>
      </c>
      <c r="E30" s="36"/>
      <c r="F30" s="36"/>
      <c r="G30" s="36"/>
      <c r="H30" s="37" t="str">
        <f t="shared" si="1"/>
        <v>//</v>
      </c>
      <c r="I30" s="38"/>
      <c r="J30" s="38"/>
      <c r="K30" s="38"/>
      <c r="L30" s="21" t="str">
        <f t="shared" si="0"/>
        <v/>
      </c>
      <c r="M30" s="35"/>
      <c r="N30" s="35"/>
      <c r="O30" s="43"/>
      <c r="P30" s="43"/>
      <c r="Q30" s="36"/>
      <c r="R30" s="36"/>
      <c r="S30" s="36"/>
      <c r="T30" s="35"/>
      <c r="U30" s="35"/>
      <c r="V30" s="35"/>
      <c r="W30" s="35"/>
      <c r="X30" s="35"/>
      <c r="Y30" s="35"/>
      <c r="Z30" s="35"/>
      <c r="AA30" s="36"/>
      <c r="AB30" s="36"/>
      <c r="AC30" s="36"/>
      <c r="AD30" s="2"/>
      <c r="AE30" s="24" t="s">
        <v>84</v>
      </c>
      <c r="AF30" s="25">
        <f>COUNTIFS($D$20:$D$76,"EMP",$T$20:$T$76,"1",$L$20:$L$76, "&lt;76")-SUM(AF20:AF29)</f>
        <v>0</v>
      </c>
      <c r="AG30" s="26">
        <f>COUNTIFS($D$20:$D$76,"DEP",$T$20:$T$76,"1",$L$20:$L$76, "&lt;76")-SUM(AG20:AG29)</f>
        <v>0</v>
      </c>
      <c r="AH30" s="25">
        <f>COUNTIFS($D$20:$D$76,"EMP",$T$20:$T$76,"2",$L$20:$L$76, "&lt;76")-SUM(AH20:AH29)</f>
        <v>0</v>
      </c>
      <c r="AI30" s="26">
        <f>COUNTIFS($D$20:$D$76,"DEP",$T$20:$T$76,"2",$L$20:$L$76, "&lt;76")-SUM(AI20:AI29)</f>
        <v>0</v>
      </c>
      <c r="AJ30" s="25">
        <f>COUNTIFS($D$20:$D$76,"EMP",$T$20:$T$76,"3",$L$20:$L$76, "&lt;76")-SUM(AJ20:AJ29)</f>
        <v>0</v>
      </c>
      <c r="AK30" s="26">
        <f>COUNTIFS($D$20:$D$76,"DEP",$T$20:$T$76,"3",$L$20:$L$76, "&lt;76")-SUM(AK20:AK29)</f>
        <v>0</v>
      </c>
      <c r="AL30" s="25">
        <f>COUNTIFS($D$20:$D$76,"EMP",$T$20:$T$76,"4",$L$20:$L$76, "&lt;76")-SUM(AL20:AL29)</f>
        <v>0</v>
      </c>
      <c r="AM30" s="26">
        <f>COUNTIFS($D$20:$D$76,"DEP",$T$20:$T$76,"4",$L$20:$L$76, "&lt;76")-SUM(AM20:AM29)</f>
        <v>0</v>
      </c>
    </row>
    <row r="31" spans="1:39" x14ac:dyDescent="0.25">
      <c r="A31" s="35"/>
      <c r="B31" s="36"/>
      <c r="C31" s="35"/>
      <c r="D31" s="35" t="str">
        <f>IFERROR(INDEX(Sheet2!$A$3:$B$7,MATCH(Census!C31,Sheet2!$A$3:$A$7,0),2),"")</f>
        <v/>
      </c>
      <c r="E31" s="36"/>
      <c r="F31" s="36"/>
      <c r="G31" s="36"/>
      <c r="H31" s="37" t="str">
        <f t="shared" si="1"/>
        <v>//</v>
      </c>
      <c r="I31" s="38"/>
      <c r="J31" s="38"/>
      <c r="K31" s="38"/>
      <c r="L31" s="21" t="str">
        <f t="shared" si="0"/>
        <v/>
      </c>
      <c r="M31" s="35"/>
      <c r="N31" s="35"/>
      <c r="O31" s="43"/>
      <c r="P31" s="43"/>
      <c r="Q31" s="36"/>
      <c r="R31" s="36"/>
      <c r="S31" s="36"/>
      <c r="T31" s="35"/>
      <c r="U31" s="35"/>
      <c r="V31" s="35"/>
      <c r="W31" s="35"/>
      <c r="X31" s="35"/>
      <c r="Y31" s="35"/>
      <c r="Z31" s="35"/>
      <c r="AA31" s="36"/>
      <c r="AB31" s="36"/>
      <c r="AC31" s="36"/>
      <c r="AD31" s="2"/>
      <c r="AE31" s="24" t="s">
        <v>85</v>
      </c>
      <c r="AF31" s="25">
        <f>COUNTIFS($D$20:$D$76,"EMP",$T$20:$T$76,"1",$L$20:$L$76, "&lt;81")-SUM(AF20:AF30)</f>
        <v>0</v>
      </c>
      <c r="AG31" s="26">
        <f>COUNTIFS($D$20:$D$76,"DEP",$T$20:$T$76,"1",$L$20:$L$76, "&lt;81")-SUM(AG20:AG30)</f>
        <v>0</v>
      </c>
      <c r="AH31" s="25">
        <f>COUNTIFS($D$20:$D$76,"EMP",$T$20:$T$76,"2",$L$20:$L$76, "&lt;81")-SUM(AH20:AH30)</f>
        <v>0</v>
      </c>
      <c r="AI31" s="26">
        <f>COUNTIFS($D$20:$D$76,"DEP",$T$20:$T$76,"2",$L$20:$L$76, "&lt;81")-SUM(AI20:AI30)</f>
        <v>0</v>
      </c>
      <c r="AJ31" s="25">
        <f>COUNTIFS($D$20:$D$76,"EMP",$T$20:$T$76,"3",$L$20:$L$76, "&lt;81")-SUM(AJ20:AJ30)</f>
        <v>0</v>
      </c>
      <c r="AK31" s="26">
        <f>COUNTIFS($D$20:$D$76,"DEP",$T$20:$T$76,"3",$L$20:$L$76, "&lt;81")-SUM(AK20:AK30)</f>
        <v>0</v>
      </c>
      <c r="AL31" s="25">
        <f>COUNTIFS($D$20:$D$76,"EMP",$T$20:$T$76,"4",$L$20:$L$76, "&lt;81")-SUM(AL20:AL30)</f>
        <v>0</v>
      </c>
      <c r="AM31" s="26">
        <f>COUNTIFS($D$20:$D$76,"DEP",$T$20:$T$76,"4",$L$20:$L$76, "&lt;81")-SUM(AM20:AM30)</f>
        <v>0</v>
      </c>
    </row>
    <row r="32" spans="1:39" ht="16.5" thickBot="1" x14ac:dyDescent="0.3">
      <c r="A32" s="35"/>
      <c r="B32" s="36"/>
      <c r="C32" s="35"/>
      <c r="D32" s="35" t="str">
        <f>IFERROR(INDEX(Sheet2!$A$3:$B$7,MATCH(Census!C32,Sheet2!$A$3:$A$7,0),2),"")</f>
        <v/>
      </c>
      <c r="E32" s="36"/>
      <c r="F32" s="36"/>
      <c r="G32" s="36"/>
      <c r="H32" s="37" t="str">
        <f t="shared" si="1"/>
        <v>//</v>
      </c>
      <c r="I32" s="38"/>
      <c r="J32" s="38"/>
      <c r="K32" s="38"/>
      <c r="L32" s="21" t="str">
        <f t="shared" si="0"/>
        <v/>
      </c>
      <c r="M32" s="35"/>
      <c r="N32" s="35"/>
      <c r="O32" s="43"/>
      <c r="P32" s="43"/>
      <c r="Q32" s="36"/>
      <c r="R32" s="36"/>
      <c r="S32" s="36"/>
      <c r="T32" s="35"/>
      <c r="U32" s="35"/>
      <c r="V32" s="35"/>
      <c r="W32" s="35"/>
      <c r="X32" s="35"/>
      <c r="Y32" s="35"/>
      <c r="Z32" s="35"/>
      <c r="AA32" s="36"/>
      <c r="AB32" s="36"/>
      <c r="AC32" s="36"/>
      <c r="AD32" s="2"/>
      <c r="AE32" s="24" t="s">
        <v>66</v>
      </c>
      <c r="AF32" s="27">
        <f t="shared" ref="AF32:AM32" si="2">SUM(AF20:AF31)</f>
        <v>0</v>
      </c>
      <c r="AG32" s="28">
        <f t="shared" si="2"/>
        <v>0</v>
      </c>
      <c r="AH32" s="27">
        <f t="shared" si="2"/>
        <v>0</v>
      </c>
      <c r="AI32" s="28">
        <f t="shared" si="2"/>
        <v>0</v>
      </c>
      <c r="AJ32" s="27">
        <f t="shared" si="2"/>
        <v>0</v>
      </c>
      <c r="AK32" s="28">
        <f t="shared" si="2"/>
        <v>0</v>
      </c>
      <c r="AL32" s="27">
        <f t="shared" si="2"/>
        <v>0</v>
      </c>
      <c r="AM32" s="28">
        <f t="shared" si="2"/>
        <v>0</v>
      </c>
    </row>
    <row r="33" spans="1:31" x14ac:dyDescent="0.25">
      <c r="A33" s="35"/>
      <c r="B33" s="36"/>
      <c r="C33" s="35"/>
      <c r="D33" s="35" t="str">
        <f>IFERROR(INDEX(Sheet2!$A$3:$B$7,MATCH(Census!C33,Sheet2!$A$3:$A$7,0),2),"")</f>
        <v/>
      </c>
      <c r="E33" s="36"/>
      <c r="F33" s="36"/>
      <c r="G33" s="36"/>
      <c r="H33" s="37" t="str">
        <f t="shared" si="1"/>
        <v>//</v>
      </c>
      <c r="I33" s="38"/>
      <c r="J33" s="38"/>
      <c r="K33" s="38"/>
      <c r="L33" s="21" t="str">
        <f t="shared" si="0"/>
        <v/>
      </c>
      <c r="M33" s="35"/>
      <c r="N33" s="35"/>
      <c r="O33" s="43"/>
      <c r="P33" s="43"/>
      <c r="Q33" s="36"/>
      <c r="R33" s="36"/>
      <c r="S33" s="36"/>
      <c r="T33" s="35"/>
      <c r="U33" s="35"/>
      <c r="V33" s="35"/>
      <c r="W33" s="35"/>
      <c r="X33" s="35"/>
      <c r="Y33" s="35"/>
      <c r="Z33" s="35"/>
      <c r="AA33" s="36"/>
      <c r="AB33" s="36"/>
      <c r="AC33" s="36"/>
      <c r="AD33" s="2"/>
      <c r="AE33" s="2"/>
    </row>
    <row r="34" spans="1:31" x14ac:dyDescent="0.25">
      <c r="A34" s="35"/>
      <c r="B34" s="36"/>
      <c r="C34" s="35"/>
      <c r="D34" s="35" t="str">
        <f>IFERROR(INDEX(Sheet2!$A$3:$B$7,MATCH(Census!C34,Sheet2!$A$3:$A$7,0),2),"")</f>
        <v/>
      </c>
      <c r="E34" s="36"/>
      <c r="F34" s="36"/>
      <c r="G34" s="36"/>
      <c r="H34" s="37" t="str">
        <f t="shared" si="1"/>
        <v>//</v>
      </c>
      <c r="I34" s="38"/>
      <c r="J34" s="38"/>
      <c r="K34" s="38"/>
      <c r="L34" s="21" t="str">
        <f t="shared" si="0"/>
        <v/>
      </c>
      <c r="M34" s="35"/>
      <c r="N34" s="35"/>
      <c r="O34" s="43"/>
      <c r="P34" s="43"/>
      <c r="Q34" s="36"/>
      <c r="R34" s="36"/>
      <c r="S34" s="36"/>
      <c r="T34" s="35"/>
      <c r="U34" s="35"/>
      <c r="V34" s="35"/>
      <c r="W34" s="35"/>
      <c r="X34" s="35"/>
      <c r="Y34" s="35"/>
      <c r="Z34" s="35"/>
      <c r="AA34" s="36"/>
      <c r="AB34" s="36"/>
      <c r="AC34" s="36"/>
      <c r="AD34" s="2"/>
      <c r="AE34" s="2"/>
    </row>
    <row r="35" spans="1:31" x14ac:dyDescent="0.25">
      <c r="A35" s="35"/>
      <c r="B35" s="36"/>
      <c r="C35" s="35"/>
      <c r="D35" s="35" t="str">
        <f>IFERROR(INDEX(Sheet2!$A$3:$B$7,MATCH(Census!C35,Sheet2!$A$3:$A$7,0),2),"")</f>
        <v/>
      </c>
      <c r="E35" s="36"/>
      <c r="F35" s="36"/>
      <c r="G35" s="36"/>
      <c r="H35" s="37" t="str">
        <f t="shared" si="1"/>
        <v>//</v>
      </c>
      <c r="I35" s="38"/>
      <c r="J35" s="38"/>
      <c r="K35" s="38"/>
      <c r="L35" s="21" t="str">
        <f t="shared" si="0"/>
        <v/>
      </c>
      <c r="M35" s="35"/>
      <c r="N35" s="35"/>
      <c r="O35" s="43"/>
      <c r="P35" s="43"/>
      <c r="Q35" s="36"/>
      <c r="R35" s="36"/>
      <c r="S35" s="36"/>
      <c r="T35" s="35"/>
      <c r="U35" s="35"/>
      <c r="V35" s="35"/>
      <c r="W35" s="35"/>
      <c r="X35" s="35"/>
      <c r="Y35" s="35"/>
      <c r="Z35" s="35"/>
      <c r="AA35" s="36"/>
      <c r="AB35" s="36"/>
      <c r="AC35" s="36"/>
      <c r="AD35" s="2"/>
    </row>
    <row r="36" spans="1:31" x14ac:dyDescent="0.25">
      <c r="A36" s="35"/>
      <c r="B36" s="36"/>
      <c r="C36" s="35"/>
      <c r="D36" s="35" t="str">
        <f>IFERROR(INDEX(Sheet2!$A$3:$B$7,MATCH(Census!C36,Sheet2!$A$3:$A$7,0),2),"")</f>
        <v/>
      </c>
      <c r="E36" s="36"/>
      <c r="F36" s="36"/>
      <c r="G36" s="36"/>
      <c r="H36" s="37" t="str">
        <f t="shared" si="1"/>
        <v>//</v>
      </c>
      <c r="I36" s="38"/>
      <c r="J36" s="38"/>
      <c r="K36" s="38"/>
      <c r="L36" s="21" t="str">
        <f t="shared" si="0"/>
        <v/>
      </c>
      <c r="M36" s="35"/>
      <c r="N36" s="35"/>
      <c r="O36" s="43"/>
      <c r="P36" s="43"/>
      <c r="Q36" s="36"/>
      <c r="R36" s="36"/>
      <c r="S36" s="36"/>
      <c r="T36" s="35"/>
      <c r="U36" s="35"/>
      <c r="V36" s="35"/>
      <c r="W36" s="35"/>
      <c r="X36" s="35"/>
      <c r="Y36" s="35"/>
      <c r="Z36" s="35"/>
      <c r="AA36" s="36"/>
      <c r="AB36" s="36"/>
      <c r="AC36" s="36"/>
      <c r="AD36" s="2"/>
    </row>
    <row r="37" spans="1:31" x14ac:dyDescent="0.25">
      <c r="A37" s="35"/>
      <c r="B37" s="36"/>
      <c r="C37" s="35"/>
      <c r="D37" s="35" t="str">
        <f>IFERROR(INDEX(Sheet2!$A$3:$B$7,MATCH(Census!C37,Sheet2!$A$3:$A$7,0),2),"")</f>
        <v/>
      </c>
      <c r="E37" s="36"/>
      <c r="F37" s="36"/>
      <c r="G37" s="36"/>
      <c r="H37" s="37" t="str">
        <f t="shared" si="1"/>
        <v>//</v>
      </c>
      <c r="I37" s="38"/>
      <c r="J37" s="38"/>
      <c r="K37" s="38"/>
      <c r="L37" s="21" t="str">
        <f t="shared" si="0"/>
        <v/>
      </c>
      <c r="M37" s="35"/>
      <c r="N37" s="35"/>
      <c r="O37" s="43"/>
      <c r="P37" s="43"/>
      <c r="Q37" s="36"/>
      <c r="R37" s="36"/>
      <c r="S37" s="36"/>
      <c r="T37" s="35"/>
      <c r="U37" s="35"/>
      <c r="V37" s="35"/>
      <c r="W37" s="35"/>
      <c r="X37" s="35"/>
      <c r="Y37" s="35"/>
      <c r="Z37" s="35"/>
      <c r="AA37" s="36"/>
      <c r="AB37" s="36"/>
      <c r="AC37" s="36"/>
      <c r="AD37" s="2"/>
    </row>
    <row r="38" spans="1:31" x14ac:dyDescent="0.25">
      <c r="A38" s="35"/>
      <c r="B38" s="36"/>
      <c r="C38" s="35"/>
      <c r="D38" s="35" t="str">
        <f>IFERROR(INDEX(Sheet2!$A$3:$B$7,MATCH(Census!C38,Sheet2!$A$3:$A$7,0),2),"")</f>
        <v/>
      </c>
      <c r="E38" s="36"/>
      <c r="F38" s="36"/>
      <c r="G38" s="36"/>
      <c r="H38" s="37" t="str">
        <f t="shared" si="1"/>
        <v>//</v>
      </c>
      <c r="I38" s="38"/>
      <c r="J38" s="38"/>
      <c r="K38" s="38"/>
      <c r="L38" s="21" t="str">
        <f t="shared" si="0"/>
        <v/>
      </c>
      <c r="M38" s="35"/>
      <c r="N38" s="35"/>
      <c r="O38" s="43"/>
      <c r="P38" s="43"/>
      <c r="Q38" s="36"/>
      <c r="R38" s="36"/>
      <c r="S38" s="36"/>
      <c r="T38" s="35"/>
      <c r="U38" s="35"/>
      <c r="V38" s="35"/>
      <c r="W38" s="35"/>
      <c r="X38" s="35"/>
      <c r="Y38" s="35"/>
      <c r="Z38" s="35"/>
      <c r="AA38" s="36"/>
      <c r="AB38" s="36"/>
      <c r="AC38" s="36"/>
      <c r="AD38" s="2"/>
    </row>
    <row r="39" spans="1:31" x14ac:dyDescent="0.25">
      <c r="A39" s="35"/>
      <c r="B39" s="36"/>
      <c r="C39" s="35"/>
      <c r="D39" s="35" t="str">
        <f>IFERROR(INDEX(Sheet2!$A$3:$B$7,MATCH(Census!C39,Sheet2!$A$3:$A$7,0),2),"")</f>
        <v/>
      </c>
      <c r="E39" s="36"/>
      <c r="F39" s="36"/>
      <c r="G39" s="36"/>
      <c r="H39" s="37" t="str">
        <f t="shared" si="1"/>
        <v>//</v>
      </c>
      <c r="I39" s="38"/>
      <c r="J39" s="38"/>
      <c r="K39" s="38"/>
      <c r="L39" s="21" t="str">
        <f t="shared" si="0"/>
        <v/>
      </c>
      <c r="M39" s="35"/>
      <c r="N39" s="35"/>
      <c r="O39" s="43"/>
      <c r="P39" s="43"/>
      <c r="Q39" s="36"/>
      <c r="R39" s="36"/>
      <c r="S39" s="36"/>
      <c r="T39" s="35"/>
      <c r="U39" s="35"/>
      <c r="V39" s="35"/>
      <c r="W39" s="35"/>
      <c r="X39" s="35"/>
      <c r="Y39" s="35"/>
      <c r="Z39" s="35"/>
      <c r="AA39" s="36"/>
      <c r="AB39" s="36"/>
      <c r="AC39" s="36"/>
      <c r="AD39" s="2"/>
    </row>
    <row r="40" spans="1:31" x14ac:dyDescent="0.25">
      <c r="A40" s="35"/>
      <c r="B40" s="36"/>
      <c r="C40" s="35"/>
      <c r="D40" s="35" t="str">
        <f>IFERROR(INDEX(Sheet2!$A$3:$B$7,MATCH(Census!C40,Sheet2!$A$3:$A$7,0),2),"")</f>
        <v/>
      </c>
      <c r="E40" s="36"/>
      <c r="F40" s="36"/>
      <c r="G40" s="36"/>
      <c r="H40" s="37" t="str">
        <f t="shared" si="1"/>
        <v>//</v>
      </c>
      <c r="I40" s="38"/>
      <c r="J40" s="38"/>
      <c r="K40" s="38"/>
      <c r="L40" s="21" t="str">
        <f t="shared" si="0"/>
        <v/>
      </c>
      <c r="M40" s="35"/>
      <c r="N40" s="35"/>
      <c r="O40" s="43"/>
      <c r="P40" s="43"/>
      <c r="Q40" s="36"/>
      <c r="R40" s="36"/>
      <c r="S40" s="36"/>
      <c r="T40" s="35"/>
      <c r="U40" s="35"/>
      <c r="V40" s="35"/>
      <c r="W40" s="35"/>
      <c r="X40" s="35"/>
      <c r="Y40" s="35"/>
      <c r="Z40" s="35"/>
      <c r="AA40" s="36"/>
      <c r="AB40" s="36"/>
      <c r="AC40" s="36"/>
      <c r="AD40" s="2"/>
    </row>
    <row r="41" spans="1:31" x14ac:dyDescent="0.25">
      <c r="A41" s="35"/>
      <c r="B41" s="36"/>
      <c r="C41" s="35"/>
      <c r="D41" s="35" t="str">
        <f>IFERROR(INDEX(Sheet2!$A$3:$B$7,MATCH(Census!C41,Sheet2!$A$3:$A$7,0),2),"")</f>
        <v/>
      </c>
      <c r="E41" s="36"/>
      <c r="F41" s="36"/>
      <c r="G41" s="36"/>
      <c r="H41" s="37" t="str">
        <f t="shared" si="1"/>
        <v>//</v>
      </c>
      <c r="I41" s="38"/>
      <c r="J41" s="38"/>
      <c r="K41" s="38"/>
      <c r="L41" s="21" t="str">
        <f t="shared" si="0"/>
        <v/>
      </c>
      <c r="M41" s="35"/>
      <c r="N41" s="35"/>
      <c r="O41" s="43"/>
      <c r="P41" s="43"/>
      <c r="Q41" s="36"/>
      <c r="R41" s="36"/>
      <c r="S41" s="36"/>
      <c r="T41" s="35"/>
      <c r="U41" s="35"/>
      <c r="V41" s="35"/>
      <c r="W41" s="35"/>
      <c r="X41" s="35"/>
      <c r="Y41" s="35"/>
      <c r="Z41" s="35"/>
      <c r="AA41" s="36"/>
      <c r="AB41" s="36"/>
      <c r="AC41" s="36"/>
      <c r="AD41" s="2"/>
    </row>
    <row r="42" spans="1:31" x14ac:dyDescent="0.25">
      <c r="A42" s="35"/>
      <c r="B42" s="36"/>
      <c r="C42" s="35"/>
      <c r="D42" s="35" t="str">
        <f>IFERROR(INDEX(Sheet2!$A$3:$B$7,MATCH(Census!C42,Sheet2!$A$3:$A$7,0),2),"")</f>
        <v/>
      </c>
      <c r="E42" s="36"/>
      <c r="F42" s="36"/>
      <c r="G42" s="36"/>
      <c r="H42" s="37" t="str">
        <f t="shared" si="1"/>
        <v>//</v>
      </c>
      <c r="I42" s="38"/>
      <c r="J42" s="38"/>
      <c r="K42" s="38"/>
      <c r="L42" s="21" t="str">
        <f t="shared" si="0"/>
        <v/>
      </c>
      <c r="M42" s="35"/>
      <c r="N42" s="35"/>
      <c r="O42" s="43"/>
      <c r="P42" s="43"/>
      <c r="Q42" s="36"/>
      <c r="R42" s="36"/>
      <c r="S42" s="36"/>
      <c r="T42" s="35"/>
      <c r="U42" s="35"/>
      <c r="V42" s="35"/>
      <c r="W42" s="35"/>
      <c r="X42" s="35"/>
      <c r="Y42" s="35"/>
      <c r="Z42" s="35"/>
      <c r="AA42" s="36"/>
      <c r="AB42" s="36"/>
      <c r="AC42" s="36"/>
      <c r="AD42" s="2"/>
    </row>
    <row r="43" spans="1:31" x14ac:dyDescent="0.25">
      <c r="A43" s="35"/>
      <c r="B43" s="36"/>
      <c r="C43" s="35"/>
      <c r="D43" s="35" t="str">
        <f>IFERROR(INDEX(Sheet2!$A$3:$B$7,MATCH(Census!C43,Sheet2!$A$3:$A$7,0),2),"")</f>
        <v/>
      </c>
      <c r="E43" s="36"/>
      <c r="F43" s="36"/>
      <c r="G43" s="36"/>
      <c r="H43" s="37" t="str">
        <f t="shared" si="1"/>
        <v>//</v>
      </c>
      <c r="I43" s="38"/>
      <c r="J43" s="38"/>
      <c r="K43" s="38"/>
      <c r="L43" s="21" t="str">
        <f t="shared" si="0"/>
        <v/>
      </c>
      <c r="M43" s="35"/>
      <c r="N43" s="35"/>
      <c r="O43" s="43"/>
      <c r="P43" s="43"/>
      <c r="Q43" s="36"/>
      <c r="R43" s="36"/>
      <c r="S43" s="36"/>
      <c r="T43" s="35"/>
      <c r="U43" s="35"/>
      <c r="V43" s="35"/>
      <c r="W43" s="35"/>
      <c r="X43" s="35"/>
      <c r="Y43" s="35"/>
      <c r="Z43" s="35"/>
      <c r="AA43" s="36"/>
      <c r="AB43" s="36"/>
      <c r="AC43" s="36"/>
      <c r="AD43" s="2"/>
    </row>
    <row r="44" spans="1:31" x14ac:dyDescent="0.25">
      <c r="A44" s="35"/>
      <c r="B44" s="36"/>
      <c r="C44" s="35"/>
      <c r="D44" s="35" t="str">
        <f>IFERROR(INDEX(Sheet2!$A$3:$B$7,MATCH(Census!C44,Sheet2!$A$3:$A$7,0),2),"")</f>
        <v/>
      </c>
      <c r="E44" s="36"/>
      <c r="F44" s="36"/>
      <c r="G44" s="36"/>
      <c r="H44" s="37" t="str">
        <f t="shared" si="1"/>
        <v>//</v>
      </c>
      <c r="I44" s="38"/>
      <c r="J44" s="38"/>
      <c r="K44" s="38"/>
      <c r="L44" s="21" t="str">
        <f t="shared" si="0"/>
        <v/>
      </c>
      <c r="M44" s="35"/>
      <c r="N44" s="35"/>
      <c r="O44" s="43"/>
      <c r="P44" s="43"/>
      <c r="Q44" s="36"/>
      <c r="R44" s="36"/>
      <c r="S44" s="36"/>
      <c r="T44" s="35"/>
      <c r="U44" s="35"/>
      <c r="V44" s="35"/>
      <c r="W44" s="35"/>
      <c r="X44" s="35"/>
      <c r="Y44" s="35"/>
      <c r="Z44" s="35"/>
      <c r="AA44" s="36"/>
      <c r="AB44" s="36"/>
      <c r="AC44" s="36"/>
      <c r="AD44" s="2"/>
    </row>
    <row r="45" spans="1:31" x14ac:dyDescent="0.25">
      <c r="A45" s="39"/>
      <c r="B45" s="40"/>
      <c r="C45" s="39"/>
      <c r="D45" s="35" t="str">
        <f>IFERROR(INDEX(Sheet2!$A$3:$B$7,MATCH(Census!C45,Sheet2!$A$3:$A$7,0),2),"")</f>
        <v/>
      </c>
      <c r="E45" s="40"/>
      <c r="F45" s="40"/>
      <c r="G45" s="36"/>
      <c r="H45" s="37" t="str">
        <f t="shared" si="1"/>
        <v>//</v>
      </c>
      <c r="I45" s="38"/>
      <c r="J45" s="38"/>
      <c r="K45" s="38"/>
      <c r="L45" s="21" t="str">
        <f t="shared" si="0"/>
        <v/>
      </c>
      <c r="M45" s="39"/>
      <c r="N45" s="39"/>
      <c r="O45" s="43"/>
      <c r="P45" s="43"/>
      <c r="Q45" s="40"/>
      <c r="R45" s="40"/>
      <c r="S45" s="40"/>
      <c r="T45" s="39"/>
      <c r="U45" s="39"/>
      <c r="V45" s="39"/>
      <c r="W45" s="39"/>
      <c r="X45" s="39"/>
      <c r="Y45" s="39"/>
      <c r="Z45" s="39"/>
      <c r="AA45" s="40"/>
      <c r="AB45" s="40"/>
      <c r="AC45" s="40"/>
      <c r="AD45" s="2"/>
    </row>
    <row r="46" spans="1:31" x14ac:dyDescent="0.25">
      <c r="A46" s="39"/>
      <c r="B46" s="40"/>
      <c r="C46" s="39"/>
      <c r="D46" s="35" t="str">
        <f>IFERROR(INDEX(Sheet2!$A$3:$B$7,MATCH(Census!C46,Sheet2!$A$3:$A$7,0),2),"")</f>
        <v/>
      </c>
      <c r="E46" s="40"/>
      <c r="F46" s="40"/>
      <c r="G46" s="36"/>
      <c r="H46" s="37" t="str">
        <f t="shared" si="1"/>
        <v>//</v>
      </c>
      <c r="I46" s="38"/>
      <c r="J46" s="38"/>
      <c r="K46" s="38"/>
      <c r="L46" s="21" t="str">
        <f t="shared" si="0"/>
        <v/>
      </c>
      <c r="M46" s="39"/>
      <c r="N46" s="39"/>
      <c r="O46" s="43"/>
      <c r="P46" s="43"/>
      <c r="Q46" s="40"/>
      <c r="R46" s="40"/>
      <c r="S46" s="40"/>
      <c r="T46" s="39"/>
      <c r="U46" s="39"/>
      <c r="V46" s="39"/>
      <c r="W46" s="39"/>
      <c r="X46" s="39"/>
      <c r="Y46" s="39"/>
      <c r="Z46" s="39"/>
      <c r="AA46" s="40"/>
      <c r="AB46" s="40"/>
      <c r="AC46" s="40"/>
      <c r="AD46" s="2"/>
    </row>
    <row r="47" spans="1:31" x14ac:dyDescent="0.25">
      <c r="A47" s="39"/>
      <c r="B47" s="40"/>
      <c r="C47" s="39"/>
      <c r="D47" s="35" t="str">
        <f>IFERROR(INDEX(Sheet2!$A$3:$B$7,MATCH(Census!C47,Sheet2!$A$3:$A$7,0),2),"")</f>
        <v/>
      </c>
      <c r="E47" s="40"/>
      <c r="F47" s="40"/>
      <c r="G47" s="36"/>
      <c r="H47" s="37" t="str">
        <f t="shared" si="1"/>
        <v>//</v>
      </c>
      <c r="I47" s="38"/>
      <c r="J47" s="38"/>
      <c r="K47" s="38"/>
      <c r="L47" s="21" t="str">
        <f t="shared" si="0"/>
        <v/>
      </c>
      <c r="M47" s="39"/>
      <c r="N47" s="39"/>
      <c r="O47" s="43"/>
      <c r="P47" s="43"/>
      <c r="Q47" s="40"/>
      <c r="R47" s="40"/>
      <c r="S47" s="40"/>
      <c r="T47" s="39"/>
      <c r="U47" s="39"/>
      <c r="V47" s="39"/>
      <c r="W47" s="39"/>
      <c r="X47" s="39"/>
      <c r="Y47" s="39"/>
      <c r="Z47" s="39"/>
      <c r="AA47" s="40"/>
      <c r="AB47" s="40"/>
      <c r="AC47" s="40"/>
      <c r="AD47" s="2"/>
    </row>
    <row r="48" spans="1:31" x14ac:dyDescent="0.25">
      <c r="A48" s="39"/>
      <c r="B48" s="40"/>
      <c r="C48" s="39"/>
      <c r="D48" s="35" t="str">
        <f>IFERROR(INDEX(Sheet2!$A$3:$B$7,MATCH(Census!C48,Sheet2!$A$3:$A$7,0),2),"")</f>
        <v/>
      </c>
      <c r="E48" s="40"/>
      <c r="F48" s="40"/>
      <c r="G48" s="36"/>
      <c r="H48" s="37" t="str">
        <f t="shared" si="1"/>
        <v>//</v>
      </c>
      <c r="I48" s="38"/>
      <c r="J48" s="38"/>
      <c r="K48" s="38"/>
      <c r="L48" s="21" t="str">
        <f t="shared" si="0"/>
        <v/>
      </c>
      <c r="M48" s="39"/>
      <c r="N48" s="39"/>
      <c r="O48" s="43"/>
      <c r="P48" s="43"/>
      <c r="Q48" s="40"/>
      <c r="R48" s="40"/>
      <c r="S48" s="40"/>
      <c r="T48" s="39"/>
      <c r="U48" s="39"/>
      <c r="V48" s="39"/>
      <c r="W48" s="39"/>
      <c r="X48" s="39"/>
      <c r="Y48" s="39"/>
      <c r="Z48" s="39"/>
      <c r="AA48" s="40"/>
      <c r="AB48" s="40"/>
      <c r="AC48" s="40"/>
      <c r="AD48" s="2"/>
    </row>
    <row r="49" spans="1:30" x14ac:dyDescent="0.25">
      <c r="A49" s="39"/>
      <c r="B49" s="40"/>
      <c r="C49" s="39"/>
      <c r="D49" s="35" t="str">
        <f>IFERROR(INDEX(Sheet2!$A$3:$B$7,MATCH(Census!C49,Sheet2!$A$3:$A$7,0),2),"")</f>
        <v/>
      </c>
      <c r="E49" s="40"/>
      <c r="F49" s="40"/>
      <c r="G49" s="36"/>
      <c r="H49" s="37" t="str">
        <f t="shared" si="1"/>
        <v>//</v>
      </c>
      <c r="I49" s="38"/>
      <c r="J49" s="38"/>
      <c r="K49" s="38"/>
      <c r="L49" s="21" t="str">
        <f t="shared" si="0"/>
        <v/>
      </c>
      <c r="M49" s="39"/>
      <c r="N49" s="39"/>
      <c r="O49" s="43"/>
      <c r="P49" s="43"/>
      <c r="Q49" s="40"/>
      <c r="R49" s="40"/>
      <c r="S49" s="40"/>
      <c r="T49" s="39"/>
      <c r="U49" s="39"/>
      <c r="V49" s="39"/>
      <c r="W49" s="39"/>
      <c r="X49" s="39"/>
      <c r="Y49" s="39"/>
      <c r="Z49" s="39"/>
      <c r="AA49" s="40"/>
      <c r="AB49" s="40"/>
      <c r="AC49" s="40"/>
      <c r="AD49" s="2"/>
    </row>
    <row r="50" spans="1:30" x14ac:dyDescent="0.25">
      <c r="A50" s="35"/>
      <c r="B50" s="36"/>
      <c r="C50" s="35"/>
      <c r="D50" s="35" t="str">
        <f>IFERROR(INDEX(Sheet2!$A$3:$B$7,MATCH(Census!C50,Sheet2!$A$3:$A$7,0),2),"")</f>
        <v/>
      </c>
      <c r="E50" s="36"/>
      <c r="F50" s="36"/>
      <c r="G50" s="36"/>
      <c r="H50" s="37" t="str">
        <f t="shared" si="1"/>
        <v>//</v>
      </c>
      <c r="I50" s="38"/>
      <c r="J50" s="38"/>
      <c r="K50" s="38"/>
      <c r="L50" s="21" t="str">
        <f t="shared" si="0"/>
        <v/>
      </c>
      <c r="M50" s="35"/>
      <c r="N50" s="35"/>
      <c r="O50" s="43"/>
      <c r="P50" s="43"/>
      <c r="Q50" s="36"/>
      <c r="R50" s="36"/>
      <c r="S50" s="36"/>
      <c r="T50" s="35"/>
      <c r="U50" s="35"/>
      <c r="V50" s="35"/>
      <c r="W50" s="35"/>
      <c r="X50" s="35"/>
      <c r="Y50" s="35"/>
      <c r="Z50" s="35"/>
      <c r="AA50" s="36"/>
      <c r="AB50" s="36"/>
      <c r="AC50" s="36"/>
    </row>
    <row r="51" spans="1:30" x14ac:dyDescent="0.25">
      <c r="A51" s="35"/>
      <c r="B51" s="36"/>
      <c r="C51" s="35"/>
      <c r="D51" s="35" t="str">
        <f>IFERROR(INDEX(Sheet2!$A$3:$B$7,MATCH(Census!C51,Sheet2!$A$3:$A$7,0),2),"")</f>
        <v/>
      </c>
      <c r="E51" s="36"/>
      <c r="F51" s="36"/>
      <c r="G51" s="36"/>
      <c r="H51" s="37" t="str">
        <f t="shared" si="1"/>
        <v>//</v>
      </c>
      <c r="I51" s="38"/>
      <c r="J51" s="38"/>
      <c r="K51" s="38"/>
      <c r="L51" s="21" t="str">
        <f t="shared" si="0"/>
        <v/>
      </c>
      <c r="M51" s="35"/>
      <c r="N51" s="35"/>
      <c r="O51" s="43"/>
      <c r="P51" s="43"/>
      <c r="Q51" s="36"/>
      <c r="R51" s="36"/>
      <c r="S51" s="36"/>
      <c r="T51" s="35"/>
      <c r="U51" s="35"/>
      <c r="V51" s="35"/>
      <c r="W51" s="35"/>
      <c r="X51" s="35"/>
      <c r="Y51" s="35"/>
      <c r="Z51" s="35"/>
      <c r="AA51" s="36"/>
      <c r="AB51" s="36"/>
      <c r="AC51" s="36"/>
    </row>
    <row r="52" spans="1:30" x14ac:dyDescent="0.25">
      <c r="A52" s="35"/>
      <c r="B52" s="36"/>
      <c r="C52" s="35"/>
      <c r="D52" s="35" t="str">
        <f>IFERROR(INDEX(Sheet2!$A$3:$B$7,MATCH(Census!C52,Sheet2!$A$3:$A$7,0),2),"")</f>
        <v/>
      </c>
      <c r="E52" s="36"/>
      <c r="F52" s="36"/>
      <c r="G52" s="36"/>
      <c r="H52" s="37" t="str">
        <f t="shared" si="1"/>
        <v>//</v>
      </c>
      <c r="I52" s="38"/>
      <c r="J52" s="38"/>
      <c r="K52" s="38"/>
      <c r="L52" s="21" t="str">
        <f t="shared" si="0"/>
        <v/>
      </c>
      <c r="M52" s="35"/>
      <c r="N52" s="35"/>
      <c r="O52" s="43"/>
      <c r="P52" s="43"/>
      <c r="Q52" s="36"/>
      <c r="R52" s="36"/>
      <c r="S52" s="36"/>
      <c r="T52" s="35"/>
      <c r="U52" s="35"/>
      <c r="V52" s="35"/>
      <c r="W52" s="35"/>
      <c r="X52" s="35"/>
      <c r="Y52" s="35"/>
      <c r="Z52" s="35"/>
      <c r="AA52" s="36"/>
      <c r="AB52" s="36"/>
      <c r="AC52" s="36"/>
    </row>
    <row r="53" spans="1:30" x14ac:dyDescent="0.25">
      <c r="A53" s="35"/>
      <c r="B53" s="36"/>
      <c r="C53" s="35"/>
      <c r="D53" s="35" t="str">
        <f>IFERROR(INDEX(Sheet2!$A$3:$B$7,MATCH(Census!C53,Sheet2!$A$3:$A$7,0),2),"")</f>
        <v/>
      </c>
      <c r="E53" s="36"/>
      <c r="F53" s="36"/>
      <c r="G53" s="36"/>
      <c r="H53" s="37" t="str">
        <f t="shared" si="1"/>
        <v>//</v>
      </c>
      <c r="I53" s="38"/>
      <c r="J53" s="38"/>
      <c r="K53" s="38"/>
      <c r="L53" s="21" t="str">
        <f t="shared" si="0"/>
        <v/>
      </c>
      <c r="M53" s="35"/>
      <c r="N53" s="35"/>
      <c r="O53" s="43"/>
      <c r="P53" s="43"/>
      <c r="Q53" s="36"/>
      <c r="R53" s="36"/>
      <c r="S53" s="36"/>
      <c r="T53" s="35"/>
      <c r="U53" s="35"/>
      <c r="V53" s="35"/>
      <c r="W53" s="35"/>
      <c r="X53" s="35"/>
      <c r="Y53" s="35"/>
      <c r="Z53" s="35"/>
      <c r="AA53" s="36"/>
      <c r="AB53" s="36"/>
      <c r="AC53" s="36"/>
    </row>
    <row r="54" spans="1:30" x14ac:dyDescent="0.25">
      <c r="A54" s="35"/>
      <c r="B54" s="36"/>
      <c r="C54" s="35"/>
      <c r="D54" s="35" t="str">
        <f>IFERROR(INDEX(Sheet2!$A$3:$B$7,MATCH(Census!C54,Sheet2!$A$3:$A$7,0),2),"")</f>
        <v/>
      </c>
      <c r="E54" s="36"/>
      <c r="F54" s="36"/>
      <c r="G54" s="36"/>
      <c r="H54" s="37" t="str">
        <f t="shared" si="1"/>
        <v>//</v>
      </c>
      <c r="I54" s="38"/>
      <c r="J54" s="38"/>
      <c r="K54" s="38"/>
      <c r="L54" s="21" t="str">
        <f t="shared" si="0"/>
        <v/>
      </c>
      <c r="M54" s="35"/>
      <c r="N54" s="35"/>
      <c r="O54" s="43"/>
      <c r="P54" s="43"/>
      <c r="Q54" s="36"/>
      <c r="R54" s="36"/>
      <c r="S54" s="36"/>
      <c r="T54" s="35"/>
      <c r="U54" s="35"/>
      <c r="V54" s="35"/>
      <c r="W54" s="35"/>
      <c r="X54" s="35"/>
      <c r="Y54" s="35"/>
      <c r="Z54" s="35"/>
      <c r="AA54" s="36"/>
      <c r="AB54" s="36"/>
      <c r="AC54" s="36"/>
    </row>
    <row r="55" spans="1:30" x14ac:dyDescent="0.25">
      <c r="A55" s="35"/>
      <c r="B55" s="36"/>
      <c r="C55" s="35"/>
      <c r="D55" s="35" t="str">
        <f>IFERROR(INDEX(Sheet2!$A$3:$B$7,MATCH(Census!C55,Sheet2!$A$3:$A$7,0),2),"")</f>
        <v/>
      </c>
      <c r="E55" s="36"/>
      <c r="F55" s="36"/>
      <c r="G55" s="36"/>
      <c r="H55" s="37" t="str">
        <f t="shared" si="1"/>
        <v>//</v>
      </c>
      <c r="I55" s="38"/>
      <c r="J55" s="38"/>
      <c r="K55" s="38"/>
      <c r="L55" s="21" t="str">
        <f t="shared" si="0"/>
        <v/>
      </c>
      <c r="M55" s="35"/>
      <c r="N55" s="35"/>
      <c r="O55" s="43"/>
      <c r="P55" s="43"/>
      <c r="Q55" s="36"/>
      <c r="R55" s="36"/>
      <c r="S55" s="36"/>
      <c r="T55" s="35"/>
      <c r="U55" s="35"/>
      <c r="V55" s="35"/>
      <c r="W55" s="35"/>
      <c r="X55" s="35"/>
      <c r="Y55" s="35"/>
      <c r="Z55" s="35"/>
      <c r="AA55" s="36"/>
      <c r="AB55" s="36"/>
      <c r="AC55" s="36"/>
    </row>
    <row r="56" spans="1:30" x14ac:dyDescent="0.25">
      <c r="A56" s="35"/>
      <c r="B56" s="36"/>
      <c r="C56" s="35"/>
      <c r="D56" s="35" t="str">
        <f>IFERROR(INDEX(Sheet2!$A$3:$B$7,MATCH(Census!C56,Sheet2!$A$3:$A$7,0),2),"")</f>
        <v/>
      </c>
      <c r="E56" s="36"/>
      <c r="F56" s="36"/>
      <c r="G56" s="36"/>
      <c r="H56" s="37" t="str">
        <f t="shared" si="1"/>
        <v>//</v>
      </c>
      <c r="I56" s="38"/>
      <c r="J56" s="38"/>
      <c r="K56" s="38"/>
      <c r="L56" s="21" t="str">
        <f t="shared" si="0"/>
        <v/>
      </c>
      <c r="M56" s="35"/>
      <c r="N56" s="35"/>
      <c r="O56" s="43"/>
      <c r="P56" s="43"/>
      <c r="Q56" s="36"/>
      <c r="R56" s="36"/>
      <c r="S56" s="36"/>
      <c r="T56" s="35"/>
      <c r="U56" s="35"/>
      <c r="V56" s="35"/>
      <c r="W56" s="35"/>
      <c r="X56" s="35"/>
      <c r="Y56" s="35"/>
      <c r="Z56" s="35"/>
      <c r="AA56" s="36"/>
      <c r="AB56" s="36"/>
      <c r="AC56" s="36"/>
    </row>
    <row r="57" spans="1:30" x14ac:dyDescent="0.25">
      <c r="A57" s="35"/>
      <c r="B57" s="36"/>
      <c r="C57" s="35"/>
      <c r="D57" s="35" t="str">
        <f>IFERROR(INDEX(Sheet2!$A$3:$B$7,MATCH(Census!C57,Sheet2!$A$3:$A$7,0),2),"")</f>
        <v/>
      </c>
      <c r="E57" s="36"/>
      <c r="F57" s="36"/>
      <c r="G57" s="36"/>
      <c r="H57" s="37" t="str">
        <f t="shared" si="1"/>
        <v>//</v>
      </c>
      <c r="I57" s="38"/>
      <c r="J57" s="38"/>
      <c r="K57" s="38"/>
      <c r="L57" s="21" t="str">
        <f t="shared" si="0"/>
        <v/>
      </c>
      <c r="M57" s="35"/>
      <c r="N57" s="35"/>
      <c r="O57" s="43"/>
      <c r="P57" s="43"/>
      <c r="Q57" s="36"/>
      <c r="R57" s="36"/>
      <c r="S57" s="36"/>
      <c r="T57" s="35"/>
      <c r="U57" s="35"/>
      <c r="V57" s="35"/>
      <c r="W57" s="35"/>
      <c r="X57" s="35"/>
      <c r="Y57" s="35"/>
      <c r="Z57" s="35"/>
      <c r="AA57" s="36"/>
      <c r="AB57" s="36"/>
      <c r="AC57" s="36"/>
    </row>
    <row r="58" spans="1:30" x14ac:dyDescent="0.25">
      <c r="A58" s="35"/>
      <c r="B58" s="36"/>
      <c r="C58" s="35"/>
      <c r="D58" s="35" t="str">
        <f>IFERROR(INDEX(Sheet2!$A$3:$B$7,MATCH(Census!C58,Sheet2!$A$3:$A$7,0),2),"")</f>
        <v/>
      </c>
      <c r="E58" s="36"/>
      <c r="F58" s="36"/>
      <c r="G58" s="36"/>
      <c r="H58" s="37" t="str">
        <f t="shared" si="1"/>
        <v>//</v>
      </c>
      <c r="I58" s="38"/>
      <c r="J58" s="38"/>
      <c r="K58" s="38"/>
      <c r="L58" s="21" t="str">
        <f t="shared" si="0"/>
        <v/>
      </c>
      <c r="M58" s="35"/>
      <c r="N58" s="35"/>
      <c r="O58" s="43"/>
      <c r="P58" s="43"/>
      <c r="Q58" s="36"/>
      <c r="R58" s="36"/>
      <c r="S58" s="36"/>
      <c r="T58" s="35"/>
      <c r="U58" s="35"/>
      <c r="V58" s="35"/>
      <c r="W58" s="35"/>
      <c r="X58" s="35"/>
      <c r="Y58" s="35"/>
      <c r="Z58" s="35"/>
      <c r="AA58" s="36"/>
      <c r="AB58" s="36"/>
      <c r="AC58" s="36"/>
    </row>
    <row r="59" spans="1:30" x14ac:dyDescent="0.25">
      <c r="A59" s="35"/>
      <c r="B59" s="36"/>
      <c r="C59" s="35"/>
      <c r="D59" s="35" t="str">
        <f>IFERROR(INDEX(Sheet2!$A$3:$B$7,MATCH(Census!C59,Sheet2!$A$3:$A$7,0),2),"")</f>
        <v/>
      </c>
      <c r="E59" s="36"/>
      <c r="F59" s="36"/>
      <c r="G59" s="36"/>
      <c r="H59" s="37" t="str">
        <f t="shared" si="1"/>
        <v>//</v>
      </c>
      <c r="I59" s="38"/>
      <c r="J59" s="38"/>
      <c r="K59" s="38"/>
      <c r="L59" s="21" t="str">
        <f t="shared" si="0"/>
        <v/>
      </c>
      <c r="M59" s="35"/>
      <c r="N59" s="35"/>
      <c r="O59" s="43"/>
      <c r="P59" s="43"/>
      <c r="Q59" s="36"/>
      <c r="R59" s="36"/>
      <c r="S59" s="36"/>
      <c r="T59" s="35"/>
      <c r="U59" s="35"/>
      <c r="V59" s="35"/>
      <c r="W59" s="35"/>
      <c r="X59" s="35"/>
      <c r="Y59" s="35"/>
      <c r="Z59" s="35"/>
      <c r="AA59" s="36"/>
      <c r="AB59" s="36"/>
      <c r="AC59" s="36"/>
    </row>
    <row r="60" spans="1:30" x14ac:dyDescent="0.25">
      <c r="A60" s="35"/>
      <c r="B60" s="36"/>
      <c r="C60" s="35"/>
      <c r="D60" s="35" t="str">
        <f>IFERROR(INDEX(Sheet2!$A$3:$B$7,MATCH(Census!C60,Sheet2!$A$3:$A$7,0),2),"")</f>
        <v/>
      </c>
      <c r="E60" s="36"/>
      <c r="F60" s="36"/>
      <c r="G60" s="36"/>
      <c r="H60" s="37" t="str">
        <f t="shared" si="1"/>
        <v>//</v>
      </c>
      <c r="I60" s="38"/>
      <c r="J60" s="38"/>
      <c r="K60" s="38"/>
      <c r="L60" s="21" t="str">
        <f t="shared" si="0"/>
        <v/>
      </c>
      <c r="M60" s="35"/>
      <c r="N60" s="35"/>
      <c r="O60" s="43"/>
      <c r="P60" s="43"/>
      <c r="Q60" s="36"/>
      <c r="R60" s="36"/>
      <c r="S60" s="36"/>
      <c r="T60" s="35"/>
      <c r="U60" s="35"/>
      <c r="V60" s="35"/>
      <c r="W60" s="35"/>
      <c r="X60" s="35"/>
      <c r="Y60" s="35"/>
      <c r="Z60" s="35"/>
      <c r="AA60" s="36"/>
      <c r="AB60" s="36"/>
      <c r="AC60" s="36"/>
    </row>
    <row r="61" spans="1:30" x14ac:dyDescent="0.25">
      <c r="A61" s="35"/>
      <c r="B61" s="36"/>
      <c r="C61" s="35"/>
      <c r="D61" s="35" t="str">
        <f>IFERROR(INDEX(Sheet2!$A$3:$B$7,MATCH(Census!C61,Sheet2!$A$3:$A$7,0),2),"")</f>
        <v/>
      </c>
      <c r="E61" s="36"/>
      <c r="F61" s="36"/>
      <c r="G61" s="36"/>
      <c r="H61" s="37" t="str">
        <f t="shared" si="1"/>
        <v>//</v>
      </c>
      <c r="I61" s="38"/>
      <c r="J61" s="38"/>
      <c r="K61" s="38"/>
      <c r="L61" s="21" t="str">
        <f t="shared" si="0"/>
        <v/>
      </c>
      <c r="M61" s="35"/>
      <c r="N61" s="35"/>
      <c r="O61" s="43"/>
      <c r="P61" s="43"/>
      <c r="Q61" s="36"/>
      <c r="R61" s="36"/>
      <c r="S61" s="36"/>
      <c r="T61" s="35"/>
      <c r="U61" s="35"/>
      <c r="V61" s="35"/>
      <c r="W61" s="35"/>
      <c r="X61" s="35"/>
      <c r="Y61" s="35"/>
      <c r="Z61" s="35"/>
      <c r="AA61" s="36"/>
      <c r="AB61" s="36"/>
      <c r="AC61" s="36"/>
    </row>
    <row r="62" spans="1:30" x14ac:dyDescent="0.25">
      <c r="A62" s="35"/>
      <c r="B62" s="36"/>
      <c r="C62" s="35"/>
      <c r="D62" s="35" t="str">
        <f>IFERROR(INDEX(Sheet2!$A$3:$B$7,MATCH(Census!C62,Sheet2!$A$3:$A$7,0),2),"")</f>
        <v/>
      </c>
      <c r="E62" s="36"/>
      <c r="F62" s="36"/>
      <c r="G62" s="36"/>
      <c r="H62" s="37" t="str">
        <f t="shared" si="1"/>
        <v>//</v>
      </c>
      <c r="I62" s="38"/>
      <c r="J62" s="38"/>
      <c r="K62" s="38"/>
      <c r="L62" s="21" t="str">
        <f t="shared" si="0"/>
        <v/>
      </c>
      <c r="M62" s="35"/>
      <c r="N62" s="35"/>
      <c r="O62" s="43"/>
      <c r="P62" s="43"/>
      <c r="Q62" s="36"/>
      <c r="R62" s="36"/>
      <c r="S62" s="36"/>
      <c r="T62" s="35"/>
      <c r="U62" s="35"/>
      <c r="V62" s="35"/>
      <c r="W62" s="35"/>
      <c r="X62" s="35"/>
      <c r="Y62" s="35"/>
      <c r="Z62" s="35"/>
      <c r="AA62" s="36"/>
      <c r="AB62" s="36"/>
      <c r="AC62" s="36"/>
    </row>
    <row r="63" spans="1:30" x14ac:dyDescent="0.25">
      <c r="A63" s="35"/>
      <c r="B63" s="36"/>
      <c r="C63" s="35"/>
      <c r="D63" s="35" t="str">
        <f>IFERROR(INDEX(Sheet2!$A$3:$B$7,MATCH(Census!C63,Sheet2!$A$3:$A$7,0),2),"")</f>
        <v/>
      </c>
      <c r="E63" s="36"/>
      <c r="F63" s="36"/>
      <c r="G63" s="36"/>
      <c r="H63" s="37" t="str">
        <f t="shared" si="1"/>
        <v>//</v>
      </c>
      <c r="I63" s="38"/>
      <c r="J63" s="38"/>
      <c r="K63" s="38"/>
      <c r="L63" s="21" t="str">
        <f t="shared" si="0"/>
        <v/>
      </c>
      <c r="M63" s="35"/>
      <c r="N63" s="35"/>
      <c r="O63" s="43"/>
      <c r="P63" s="43"/>
      <c r="Q63" s="36"/>
      <c r="R63" s="36"/>
      <c r="S63" s="36"/>
      <c r="T63" s="35"/>
      <c r="U63" s="35"/>
      <c r="V63" s="35"/>
      <c r="W63" s="35"/>
      <c r="X63" s="35"/>
      <c r="Y63" s="35"/>
      <c r="Z63" s="35"/>
      <c r="AA63" s="36"/>
      <c r="AB63" s="36"/>
      <c r="AC63" s="36"/>
    </row>
    <row r="64" spans="1:30" x14ac:dyDescent="0.25">
      <c r="A64" s="35"/>
      <c r="B64" s="36"/>
      <c r="C64" s="35"/>
      <c r="D64" s="35" t="str">
        <f>IFERROR(INDEX(Sheet2!$A$3:$B$7,MATCH(Census!C64,Sheet2!$A$3:$A$7,0),2),"")</f>
        <v/>
      </c>
      <c r="E64" s="36"/>
      <c r="F64" s="36"/>
      <c r="G64" s="36"/>
      <c r="H64" s="37" t="str">
        <f t="shared" si="1"/>
        <v>//</v>
      </c>
      <c r="I64" s="38"/>
      <c r="J64" s="38"/>
      <c r="K64" s="38"/>
      <c r="L64" s="21" t="str">
        <f t="shared" si="0"/>
        <v/>
      </c>
      <c r="M64" s="35"/>
      <c r="N64" s="35"/>
      <c r="O64" s="43"/>
      <c r="P64" s="43"/>
      <c r="Q64" s="36"/>
      <c r="R64" s="36"/>
      <c r="S64" s="36"/>
      <c r="T64" s="35"/>
      <c r="U64" s="35"/>
      <c r="V64" s="35"/>
      <c r="W64" s="35"/>
      <c r="X64" s="35"/>
      <c r="Y64" s="35"/>
      <c r="Z64" s="35"/>
      <c r="AA64" s="36"/>
      <c r="AB64" s="36"/>
      <c r="AC64" s="36"/>
    </row>
    <row r="65" spans="1:29" x14ac:dyDescent="0.25">
      <c r="A65" s="35"/>
      <c r="B65" s="36"/>
      <c r="C65" s="35"/>
      <c r="D65" s="35" t="str">
        <f>IFERROR(INDEX(Sheet2!$A$3:$B$7,MATCH(Census!C65,Sheet2!$A$3:$A$7,0),2),"")</f>
        <v/>
      </c>
      <c r="E65" s="36"/>
      <c r="F65" s="36"/>
      <c r="G65" s="36"/>
      <c r="H65" s="37" t="str">
        <f t="shared" si="1"/>
        <v>//</v>
      </c>
      <c r="I65" s="38"/>
      <c r="J65" s="38"/>
      <c r="K65" s="38"/>
      <c r="L65" s="21" t="str">
        <f t="shared" si="0"/>
        <v/>
      </c>
      <c r="M65" s="35"/>
      <c r="N65" s="35"/>
      <c r="O65" s="43"/>
      <c r="P65" s="43"/>
      <c r="Q65" s="36"/>
      <c r="R65" s="36"/>
      <c r="S65" s="36"/>
      <c r="T65" s="35"/>
      <c r="U65" s="35"/>
      <c r="V65" s="35"/>
      <c r="W65" s="35"/>
      <c r="X65" s="35"/>
      <c r="Y65" s="35"/>
      <c r="Z65" s="35"/>
      <c r="AA65" s="36"/>
      <c r="AB65" s="36"/>
      <c r="AC65" s="36"/>
    </row>
    <row r="66" spans="1:29" x14ac:dyDescent="0.25">
      <c r="A66" s="35"/>
      <c r="B66" s="36"/>
      <c r="C66" s="35"/>
      <c r="D66" s="35" t="str">
        <f>IFERROR(INDEX(Sheet2!$A$3:$B$7,MATCH(Census!C66,Sheet2!$A$3:$A$7,0),2),"")</f>
        <v/>
      </c>
      <c r="E66" s="36"/>
      <c r="F66" s="36"/>
      <c r="G66" s="36"/>
      <c r="H66" s="37" t="str">
        <f t="shared" si="1"/>
        <v>//</v>
      </c>
      <c r="I66" s="38"/>
      <c r="J66" s="38"/>
      <c r="K66" s="38"/>
      <c r="L66" s="21" t="str">
        <f t="shared" si="0"/>
        <v/>
      </c>
      <c r="M66" s="35"/>
      <c r="N66" s="35"/>
      <c r="O66" s="43"/>
      <c r="P66" s="43"/>
      <c r="Q66" s="36"/>
      <c r="R66" s="36"/>
      <c r="S66" s="36"/>
      <c r="T66" s="35"/>
      <c r="U66" s="35"/>
      <c r="V66" s="35"/>
      <c r="W66" s="35"/>
      <c r="X66" s="35"/>
      <c r="Y66" s="35"/>
      <c r="Z66" s="35"/>
      <c r="AA66" s="36"/>
      <c r="AB66" s="36"/>
      <c r="AC66" s="36"/>
    </row>
    <row r="67" spans="1:29" x14ac:dyDescent="0.25">
      <c r="A67" s="35"/>
      <c r="B67" s="36"/>
      <c r="C67" s="35"/>
      <c r="D67" s="35" t="str">
        <f>IFERROR(INDEX(Sheet2!$A$3:$B$7,MATCH(Census!C67,Sheet2!$A$3:$A$7,0),2),"")</f>
        <v/>
      </c>
      <c r="E67" s="36"/>
      <c r="F67" s="36"/>
      <c r="G67" s="36"/>
      <c r="H67" s="37" t="str">
        <f t="shared" si="1"/>
        <v>//</v>
      </c>
      <c r="I67" s="38"/>
      <c r="J67" s="38"/>
      <c r="K67" s="38"/>
      <c r="L67" s="21" t="str">
        <f t="shared" si="0"/>
        <v/>
      </c>
      <c r="M67" s="35"/>
      <c r="N67" s="35"/>
      <c r="O67" s="43"/>
      <c r="P67" s="43"/>
      <c r="Q67" s="36"/>
      <c r="R67" s="36"/>
      <c r="S67" s="36"/>
      <c r="T67" s="35"/>
      <c r="U67" s="35"/>
      <c r="V67" s="35"/>
      <c r="W67" s="35"/>
      <c r="X67" s="35"/>
      <c r="Y67" s="35"/>
      <c r="Z67" s="35"/>
      <c r="AA67" s="36"/>
      <c r="AB67" s="36"/>
      <c r="AC67" s="36"/>
    </row>
    <row r="68" spans="1:29" x14ac:dyDescent="0.25">
      <c r="A68" s="35"/>
      <c r="B68" s="36"/>
      <c r="C68" s="35"/>
      <c r="D68" s="35" t="str">
        <f>IFERROR(INDEX(Sheet2!$A$3:$B$7,MATCH(Census!C68,Sheet2!$A$3:$A$7,0),2),"")</f>
        <v/>
      </c>
      <c r="E68" s="36"/>
      <c r="F68" s="36"/>
      <c r="G68" s="36"/>
      <c r="H68" s="37" t="str">
        <f t="shared" si="1"/>
        <v>//</v>
      </c>
      <c r="I68" s="38"/>
      <c r="J68" s="38"/>
      <c r="K68" s="38"/>
      <c r="L68" s="21" t="str">
        <f t="shared" si="0"/>
        <v/>
      </c>
      <c r="M68" s="35"/>
      <c r="N68" s="35"/>
      <c r="O68" s="43"/>
      <c r="P68" s="43"/>
      <c r="Q68" s="36"/>
      <c r="R68" s="36"/>
      <c r="S68" s="36"/>
      <c r="T68" s="35"/>
      <c r="U68" s="35"/>
      <c r="V68" s="35"/>
      <c r="W68" s="35"/>
      <c r="X68" s="35"/>
      <c r="Y68" s="35"/>
      <c r="Z68" s="35"/>
      <c r="AA68" s="36"/>
      <c r="AB68" s="36"/>
      <c r="AC68" s="36"/>
    </row>
    <row r="69" spans="1:29" x14ac:dyDescent="0.25">
      <c r="A69" s="35"/>
      <c r="B69" s="36"/>
      <c r="C69" s="35"/>
      <c r="D69" s="35" t="str">
        <f>IFERROR(INDEX(Sheet2!$A$3:$B$7,MATCH(Census!C69,Sheet2!$A$3:$A$7,0),2),"")</f>
        <v/>
      </c>
      <c r="E69" s="36"/>
      <c r="F69" s="36"/>
      <c r="G69" s="36"/>
      <c r="H69" s="37" t="str">
        <f t="shared" si="1"/>
        <v>//</v>
      </c>
      <c r="I69" s="38"/>
      <c r="J69" s="38"/>
      <c r="K69" s="38"/>
      <c r="L69" s="21" t="str">
        <f t="shared" si="0"/>
        <v/>
      </c>
      <c r="M69" s="35"/>
      <c r="N69" s="35"/>
      <c r="O69" s="43"/>
      <c r="P69" s="43"/>
      <c r="Q69" s="36"/>
      <c r="R69" s="36"/>
      <c r="S69" s="36"/>
      <c r="T69" s="35"/>
      <c r="U69" s="35"/>
      <c r="V69" s="35"/>
      <c r="W69" s="35"/>
      <c r="X69" s="35"/>
      <c r="Y69" s="35"/>
      <c r="Z69" s="35"/>
      <c r="AA69" s="36"/>
      <c r="AB69" s="36"/>
      <c r="AC69" s="36"/>
    </row>
    <row r="70" spans="1:29" x14ac:dyDescent="0.25">
      <c r="A70" s="35"/>
      <c r="B70" s="36"/>
      <c r="C70" s="35"/>
      <c r="D70" s="35" t="str">
        <f>IFERROR(INDEX(Sheet2!$A$3:$B$7,MATCH(Census!C70,Sheet2!$A$3:$A$7,0),2),"")</f>
        <v/>
      </c>
      <c r="E70" s="36"/>
      <c r="F70" s="36"/>
      <c r="G70" s="36"/>
      <c r="H70" s="37" t="str">
        <f t="shared" si="1"/>
        <v>//</v>
      </c>
      <c r="I70" s="38"/>
      <c r="J70" s="38"/>
      <c r="K70" s="38"/>
      <c r="L70" s="21" t="str">
        <f t="shared" si="0"/>
        <v/>
      </c>
      <c r="M70" s="35"/>
      <c r="N70" s="35"/>
      <c r="O70" s="43"/>
      <c r="P70" s="43"/>
      <c r="Q70" s="36"/>
      <c r="R70" s="36"/>
      <c r="S70" s="36"/>
      <c r="T70" s="35"/>
      <c r="U70" s="35"/>
      <c r="V70" s="35"/>
      <c r="W70" s="35"/>
      <c r="X70" s="35"/>
      <c r="Y70" s="35"/>
      <c r="Z70" s="35"/>
      <c r="AA70" s="36"/>
      <c r="AB70" s="36"/>
      <c r="AC70" s="36"/>
    </row>
    <row r="71" spans="1:29" x14ac:dyDescent="0.25">
      <c r="A71" s="35"/>
      <c r="B71" s="36"/>
      <c r="C71" s="35"/>
      <c r="D71" s="35" t="str">
        <f>IFERROR(INDEX(Sheet2!$A$3:$B$7,MATCH(Census!C71,Sheet2!$A$3:$A$7,0),2),"")</f>
        <v/>
      </c>
      <c r="E71" s="36"/>
      <c r="F71" s="36"/>
      <c r="G71" s="36"/>
      <c r="H71" s="37" t="str">
        <f t="shared" si="1"/>
        <v>//</v>
      </c>
      <c r="I71" s="38"/>
      <c r="J71" s="38"/>
      <c r="K71" s="38"/>
      <c r="L71" s="21" t="str">
        <f t="shared" si="0"/>
        <v/>
      </c>
      <c r="M71" s="35"/>
      <c r="N71" s="35"/>
      <c r="O71" s="43"/>
      <c r="P71" s="43"/>
      <c r="Q71" s="36"/>
      <c r="R71" s="36"/>
      <c r="S71" s="36"/>
      <c r="T71" s="35"/>
      <c r="U71" s="35"/>
      <c r="V71" s="35"/>
      <c r="W71" s="35"/>
      <c r="X71" s="35"/>
      <c r="Y71" s="35"/>
      <c r="Z71" s="35"/>
      <c r="AA71" s="36"/>
      <c r="AB71" s="36"/>
      <c r="AC71" s="36"/>
    </row>
    <row r="72" spans="1:29" x14ac:dyDescent="0.25">
      <c r="A72" s="35"/>
      <c r="B72" s="36"/>
      <c r="C72" s="35"/>
      <c r="D72" s="35" t="str">
        <f>IFERROR(INDEX(Sheet2!$A$3:$B$7,MATCH(Census!C72,Sheet2!$A$3:$A$7,0),2),"")</f>
        <v/>
      </c>
      <c r="E72" s="36"/>
      <c r="F72" s="36"/>
      <c r="G72" s="36"/>
      <c r="H72" s="37" t="str">
        <f t="shared" si="1"/>
        <v>//</v>
      </c>
      <c r="I72" s="38"/>
      <c r="J72" s="38"/>
      <c r="K72" s="38"/>
      <c r="L72" s="21" t="str">
        <f t="shared" si="0"/>
        <v/>
      </c>
      <c r="M72" s="35"/>
      <c r="N72" s="35"/>
      <c r="O72" s="43"/>
      <c r="P72" s="43"/>
      <c r="Q72" s="36"/>
      <c r="R72" s="36"/>
      <c r="S72" s="36"/>
      <c r="T72" s="35"/>
      <c r="U72" s="35"/>
      <c r="V72" s="35"/>
      <c r="W72" s="35"/>
      <c r="X72" s="35"/>
      <c r="Y72" s="35"/>
      <c r="Z72" s="35"/>
      <c r="AA72" s="36"/>
      <c r="AB72" s="36"/>
      <c r="AC72" s="36"/>
    </row>
    <row r="73" spans="1:29" x14ac:dyDescent="0.25">
      <c r="A73" s="35"/>
      <c r="B73" s="36"/>
      <c r="C73" s="35"/>
      <c r="D73" s="35" t="str">
        <f>IFERROR(INDEX(Sheet2!$A$3:$B$7,MATCH(Census!C73,Sheet2!$A$3:$A$7,0),2),"")</f>
        <v/>
      </c>
      <c r="E73" s="36"/>
      <c r="F73" s="36"/>
      <c r="G73" s="36"/>
      <c r="H73" s="37" t="str">
        <f t="shared" si="1"/>
        <v>//</v>
      </c>
      <c r="I73" s="38"/>
      <c r="J73" s="38"/>
      <c r="K73" s="38"/>
      <c r="L73" s="21" t="str">
        <f t="shared" si="0"/>
        <v/>
      </c>
      <c r="M73" s="35"/>
      <c r="N73" s="35"/>
      <c r="O73" s="43"/>
      <c r="P73" s="43"/>
      <c r="Q73" s="36"/>
      <c r="R73" s="36"/>
      <c r="S73" s="36"/>
      <c r="T73" s="35"/>
      <c r="U73" s="35"/>
      <c r="V73" s="35"/>
      <c r="W73" s="35"/>
      <c r="X73" s="35"/>
      <c r="Y73" s="35"/>
      <c r="Z73" s="35"/>
      <c r="AA73" s="36"/>
      <c r="AB73" s="36"/>
      <c r="AC73" s="36"/>
    </row>
    <row r="74" spans="1:29" x14ac:dyDescent="0.25">
      <c r="A74" s="35"/>
      <c r="B74" s="36"/>
      <c r="C74" s="35"/>
      <c r="D74" s="35" t="str">
        <f>IFERROR(INDEX(Sheet2!$A$3:$B$7,MATCH(Census!C74,Sheet2!$A$3:$A$7,0),2),"")</f>
        <v/>
      </c>
      <c r="E74" s="36"/>
      <c r="F74" s="36"/>
      <c r="G74" s="36"/>
      <c r="H74" s="37" t="str">
        <f t="shared" si="1"/>
        <v>//</v>
      </c>
      <c r="I74" s="38"/>
      <c r="J74" s="38"/>
      <c r="K74" s="38"/>
      <c r="L74" s="21" t="str">
        <f t="shared" si="0"/>
        <v/>
      </c>
      <c r="M74" s="35"/>
      <c r="N74" s="35"/>
      <c r="O74" s="43"/>
      <c r="P74" s="43"/>
      <c r="Q74" s="36"/>
      <c r="R74" s="36"/>
      <c r="S74" s="36"/>
      <c r="T74" s="35"/>
      <c r="U74" s="35"/>
      <c r="V74" s="35"/>
      <c r="W74" s="35"/>
      <c r="X74" s="35"/>
      <c r="Y74" s="35"/>
      <c r="Z74" s="35"/>
      <c r="AA74" s="36"/>
      <c r="AB74" s="36"/>
      <c r="AC74" s="36"/>
    </row>
    <row r="75" spans="1:29" x14ac:dyDescent="0.25">
      <c r="A75" s="35"/>
      <c r="B75" s="36"/>
      <c r="C75" s="35"/>
      <c r="D75" s="35" t="str">
        <f>IFERROR(INDEX(Sheet2!$A$3:$B$7,MATCH(Census!C75,Sheet2!$A$3:$A$7,0),2),"")</f>
        <v/>
      </c>
      <c r="E75" s="36"/>
      <c r="F75" s="36"/>
      <c r="G75" s="36"/>
      <c r="H75" s="37" t="str">
        <f t="shared" si="1"/>
        <v>//</v>
      </c>
      <c r="I75" s="38"/>
      <c r="J75" s="38"/>
      <c r="K75" s="38"/>
      <c r="L75" s="21" t="str">
        <f t="shared" si="0"/>
        <v/>
      </c>
      <c r="M75" s="35"/>
      <c r="N75" s="35"/>
      <c r="O75" s="43"/>
      <c r="P75" s="43"/>
      <c r="Q75" s="36"/>
      <c r="R75" s="36"/>
      <c r="S75" s="36"/>
      <c r="T75" s="35"/>
      <c r="U75" s="35"/>
      <c r="V75" s="35"/>
      <c r="W75" s="35"/>
      <c r="X75" s="35"/>
      <c r="Y75" s="35"/>
      <c r="Z75" s="35"/>
      <c r="AA75" s="36"/>
      <c r="AB75" s="36"/>
      <c r="AC75" s="36"/>
    </row>
    <row r="76" spans="1:29" x14ac:dyDescent="0.25">
      <c r="A76" s="35"/>
      <c r="B76" s="36"/>
      <c r="C76" s="35"/>
      <c r="D76" s="35" t="str">
        <f>IFERROR(INDEX(Sheet2!$A$3:$B$7,MATCH(Census!C76,Sheet2!$A$3:$A$7,0),2),"")</f>
        <v/>
      </c>
      <c r="E76" s="36"/>
      <c r="F76" s="36"/>
      <c r="G76" s="36"/>
      <c r="H76" s="37" t="str">
        <f t="shared" si="1"/>
        <v>//</v>
      </c>
      <c r="I76" s="38"/>
      <c r="J76" s="38"/>
      <c r="K76" s="38"/>
      <c r="L76" s="21" t="str">
        <f t="shared" si="0"/>
        <v/>
      </c>
      <c r="M76" s="35"/>
      <c r="N76" s="35"/>
      <c r="O76" s="43"/>
      <c r="P76" s="43"/>
      <c r="Q76" s="36"/>
      <c r="R76" s="36"/>
      <c r="S76" s="36"/>
      <c r="T76" s="35"/>
      <c r="U76" s="35"/>
      <c r="V76" s="35"/>
      <c r="W76" s="35"/>
      <c r="X76" s="35"/>
      <c r="Y76" s="35"/>
      <c r="Z76" s="35"/>
      <c r="AA76" s="36"/>
      <c r="AB76" s="36"/>
      <c r="AC76" s="36"/>
    </row>
  </sheetData>
  <sheetProtection algorithmName="SHA-512" hashValue="/X/f5pyJxhoVac/qYSHkZlMAhC7ZE1TVEE0Askcr6T4KueAv8bzYAYuPEcsuicQvLcrXR5nQpML+CeZauP13dQ==" saltValue="bhV6S5sJGD3P/+SoV8LgWA==" spinCount="100000" sheet="1" objects="1" selectLockedCells="1"/>
  <protectedRanges>
    <protectedRange sqref="C7 C9 C11 R11:X11 R14:X14 R16:X16 A20:K76 M20:AC76" name="For Client"/>
  </protectedRanges>
  <mergeCells count="63">
    <mergeCell ref="U18:U19"/>
    <mergeCell ref="O18:O19"/>
    <mergeCell ref="AH17:AI17"/>
    <mergeCell ref="AJ17:AK17"/>
    <mergeCell ref="AL17:AM17"/>
    <mergeCell ref="AH18:AH19"/>
    <mergeCell ref="AI18:AI19"/>
    <mergeCell ref="AJ18:AJ19"/>
    <mergeCell ref="AK18:AK19"/>
    <mergeCell ref="AL18:AL19"/>
    <mergeCell ref="AM18:AM19"/>
    <mergeCell ref="AF17:AG17"/>
    <mergeCell ref="S18:S19"/>
    <mergeCell ref="T18:T19"/>
    <mergeCell ref="V18:V19"/>
    <mergeCell ref="W18:W19"/>
    <mergeCell ref="X18:X19"/>
    <mergeCell ref="AE18:AE19"/>
    <mergeCell ref="AF18:AF19"/>
    <mergeCell ref="AG18:AG19"/>
    <mergeCell ref="Y18:Y19"/>
    <mergeCell ref="Z18:Z19"/>
    <mergeCell ref="AA18:AA19"/>
    <mergeCell ref="AB18:AB19"/>
    <mergeCell ref="AC18:AC19"/>
    <mergeCell ref="R11:X11"/>
    <mergeCell ref="R14:X14"/>
    <mergeCell ref="I18:K18"/>
    <mergeCell ref="A18:A19"/>
    <mergeCell ref="B18:B19"/>
    <mergeCell ref="C18:C19"/>
    <mergeCell ref="D18:D19"/>
    <mergeCell ref="E18:E19"/>
    <mergeCell ref="F18:F19"/>
    <mergeCell ref="H18:H19"/>
    <mergeCell ref="L18:L19"/>
    <mergeCell ref="M18:M19"/>
    <mergeCell ref="N18:N19"/>
    <mergeCell ref="P18:P19"/>
    <mergeCell ref="Q18:Q19"/>
    <mergeCell ref="R18:R19"/>
    <mergeCell ref="P16:Q16"/>
    <mergeCell ref="P11:Q12"/>
    <mergeCell ref="A13:B13"/>
    <mergeCell ref="C13:E13"/>
    <mergeCell ref="A15:B15"/>
    <mergeCell ref="C15:E15"/>
    <mergeCell ref="G18:G19"/>
    <mergeCell ref="R16:X16"/>
    <mergeCell ref="A16:B16"/>
    <mergeCell ref="C12:E12"/>
    <mergeCell ref="F4:R4"/>
    <mergeCell ref="A11:B11"/>
    <mergeCell ref="A7:B7"/>
    <mergeCell ref="A9:B9"/>
    <mergeCell ref="C7:E7"/>
    <mergeCell ref="C9:E9"/>
    <mergeCell ref="C11:E11"/>
    <mergeCell ref="P7:Q7"/>
    <mergeCell ref="R7:S7"/>
    <mergeCell ref="P9:Q9"/>
    <mergeCell ref="R9:S9"/>
    <mergeCell ref="P14:Q14"/>
  </mergeCells>
  <pageMargins left="0.7" right="0.7" top="0.75" bottom="0.75" header="0.3" footer="0.3"/>
  <pageSetup paperSize="9" orientation="landscape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100-000000000000}">
          <x14:formula1>
            <xm:f>Sheet2!$A$18:$A$21</xm:f>
          </x14:formula1>
          <xm:sqref>T20:U44</xm:sqref>
        </x14:dataValidation>
        <x14:dataValidation type="list" allowBlank="1" showInputMessage="1" showErrorMessage="1" xr:uid="{00000000-0002-0000-0100-000001000000}">
          <x14:formula1>
            <xm:f>Sheet2!$A$24:$A$26</xm:f>
          </x14:formula1>
          <xm:sqref>V20:V44</xm:sqref>
        </x14:dataValidation>
        <x14:dataValidation type="list" allowBlank="1" showInputMessage="1" showErrorMessage="1" xr:uid="{00000000-0002-0000-0100-000002000000}">
          <x14:formula1>
            <xm:f>Sheet2!$A$29:$A$31</xm:f>
          </x14:formula1>
          <xm:sqref>W20:W44</xm:sqref>
        </x14:dataValidation>
        <x14:dataValidation type="list" allowBlank="1" showInputMessage="1" showErrorMessage="1" xr:uid="{00000000-0002-0000-0100-000003000000}">
          <x14:formula1>
            <xm:f>Sheet2!$A$34:$A$36</xm:f>
          </x14:formula1>
          <xm:sqref>X20:X44</xm:sqref>
        </x14:dataValidation>
        <x14:dataValidation type="list" allowBlank="1" showInputMessage="1" showErrorMessage="1" xr:uid="{00000000-0002-0000-0100-000004000000}">
          <x14:formula1>
            <xm:f>Sheet2!$A$39:$A$43</xm:f>
          </x14:formula1>
          <xm:sqref>Y20:Y44</xm:sqref>
        </x14:dataValidation>
        <x14:dataValidation type="list" allowBlank="1" showInputMessage="1" showErrorMessage="1" xr:uid="{00000000-0002-0000-0100-000005000000}">
          <x14:formula1>
            <xm:f>Sheet2!$A$3:$A$7</xm:f>
          </x14:formula1>
          <xm:sqref>C20:C44</xm:sqref>
        </x14:dataValidation>
        <x14:dataValidation type="list" allowBlank="1" showInputMessage="1" showErrorMessage="1" xr:uid="{00000000-0002-0000-0100-000006000000}">
          <x14:formula1>
            <xm:f>Sheet2!$A$10:$A$11</xm:f>
          </x14:formula1>
          <xm:sqref>M20:M44</xm:sqref>
        </x14:dataValidation>
        <x14:dataValidation type="list" allowBlank="1" showInputMessage="1" showErrorMessage="1" xr:uid="{00000000-0002-0000-0100-000007000000}">
          <x14:formula1>
            <xm:f>Sheet2!$A$14:$A$15</xm:f>
          </x14:formula1>
          <xm:sqref>N20:N44</xm:sqref>
        </x14:dataValidation>
        <x14:dataValidation type="list" allowBlank="1" showInputMessage="1" showErrorMessage="1" xr:uid="{00000000-0002-0000-0100-000008000000}">
          <x14:formula1>
            <xm:f>Sheet2!$A$46:$A$52</xm:f>
          </x14:formula1>
          <xm:sqref>S20:S44</xm:sqref>
        </x14:dataValidation>
        <x14:dataValidation type="list" allowBlank="1" showInputMessage="1" showErrorMessage="1" xr:uid="{00000000-0002-0000-0100-000009000000}">
          <x14:formula1>
            <xm:f>Sheet2!$A$55:$A$57</xm:f>
          </x14:formula1>
          <xm:sqref>Z20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2:B57"/>
  <sheetViews>
    <sheetView workbookViewId="0">
      <selection activeCell="C20" sqref="C20"/>
    </sheetView>
  </sheetViews>
  <sheetFormatPr defaultRowHeight="15" x14ac:dyDescent="0.25"/>
  <cols>
    <col min="1" max="1" width="25.42578125" bestFit="1" customWidth="1"/>
    <col min="2" max="2" width="9.42578125" customWidth="1"/>
  </cols>
  <sheetData>
    <row r="2" spans="1:2" x14ac:dyDescent="0.25">
      <c r="A2" s="14" t="s">
        <v>4</v>
      </c>
      <c r="B2" s="15" t="s">
        <v>68</v>
      </c>
    </row>
    <row r="3" spans="1:2" x14ac:dyDescent="0.25">
      <c r="A3" s="11" t="s">
        <v>20</v>
      </c>
      <c r="B3" s="12" t="s">
        <v>69</v>
      </c>
    </row>
    <row r="4" spans="1:2" x14ac:dyDescent="0.25">
      <c r="A4" s="11" t="s">
        <v>21</v>
      </c>
      <c r="B4" s="12" t="s">
        <v>70</v>
      </c>
    </row>
    <row r="5" spans="1:2" x14ac:dyDescent="0.25">
      <c r="A5" s="11" t="s">
        <v>22</v>
      </c>
      <c r="B5" s="12" t="s">
        <v>70</v>
      </c>
    </row>
    <row r="6" spans="1:2" x14ac:dyDescent="0.25">
      <c r="A6" s="11" t="s">
        <v>23</v>
      </c>
      <c r="B6" s="12" t="s">
        <v>70</v>
      </c>
    </row>
    <row r="7" spans="1:2" x14ac:dyDescent="0.25">
      <c r="A7" s="13" t="s">
        <v>24</v>
      </c>
      <c r="B7" s="16" t="s">
        <v>70</v>
      </c>
    </row>
    <row r="9" spans="1:2" x14ac:dyDescent="0.25">
      <c r="A9" s="1" t="s">
        <v>6</v>
      </c>
    </row>
    <row r="10" spans="1:2" x14ac:dyDescent="0.25">
      <c r="A10" t="s">
        <v>25</v>
      </c>
    </row>
    <row r="11" spans="1:2" x14ac:dyDescent="0.25">
      <c r="A11" t="s">
        <v>26</v>
      </c>
    </row>
    <row r="13" spans="1:2" x14ac:dyDescent="0.25">
      <c r="A13" s="1" t="s">
        <v>7</v>
      </c>
    </row>
    <row r="14" spans="1:2" x14ac:dyDescent="0.25">
      <c r="A14" t="s">
        <v>27</v>
      </c>
    </row>
    <row r="15" spans="1:2" x14ac:dyDescent="0.25">
      <c r="A15" t="s">
        <v>28</v>
      </c>
    </row>
    <row r="17" spans="1:1" x14ac:dyDescent="0.25">
      <c r="A17" s="1" t="s">
        <v>15</v>
      </c>
    </row>
    <row r="18" spans="1:1" x14ac:dyDescent="0.25">
      <c r="A18">
        <v>1</v>
      </c>
    </row>
    <row r="19" spans="1:1" x14ac:dyDescent="0.25">
      <c r="A19">
        <v>2</v>
      </c>
    </row>
    <row r="20" spans="1:1" x14ac:dyDescent="0.25">
      <c r="A20">
        <v>3</v>
      </c>
    </row>
    <row r="21" spans="1:1" x14ac:dyDescent="0.25">
      <c r="A21">
        <v>4</v>
      </c>
    </row>
    <row r="23" spans="1:1" x14ac:dyDescent="0.25">
      <c r="A23" s="1" t="s">
        <v>17</v>
      </c>
    </row>
    <row r="24" spans="1:1" x14ac:dyDescent="0.25">
      <c r="A24">
        <v>1</v>
      </c>
    </row>
    <row r="25" spans="1:1" x14ac:dyDescent="0.25">
      <c r="A25">
        <v>2</v>
      </c>
    </row>
    <row r="26" spans="1:1" x14ac:dyDescent="0.25">
      <c r="A26" t="s">
        <v>55</v>
      </c>
    </row>
    <row r="28" spans="1:1" x14ac:dyDescent="0.25">
      <c r="A28" s="1" t="s">
        <v>18</v>
      </c>
    </row>
    <row r="29" spans="1:1" x14ac:dyDescent="0.25">
      <c r="A29">
        <v>1</v>
      </c>
    </row>
    <row r="30" spans="1:1" x14ac:dyDescent="0.25">
      <c r="A30">
        <v>2</v>
      </c>
    </row>
    <row r="31" spans="1:1" x14ac:dyDescent="0.25">
      <c r="A31" t="s">
        <v>55</v>
      </c>
    </row>
    <row r="33" spans="1:1" x14ac:dyDescent="0.25">
      <c r="A33" s="1" t="s">
        <v>19</v>
      </c>
    </row>
    <row r="34" spans="1:1" x14ac:dyDescent="0.25">
      <c r="A34">
        <v>1</v>
      </c>
    </row>
    <row r="35" spans="1:1" x14ac:dyDescent="0.25">
      <c r="A35">
        <v>2</v>
      </c>
    </row>
    <row r="36" spans="1:1" x14ac:dyDescent="0.25">
      <c r="A36" t="s">
        <v>55</v>
      </c>
    </row>
    <row r="38" spans="1:1" x14ac:dyDescent="0.25">
      <c r="A38" s="1" t="s">
        <v>16</v>
      </c>
    </row>
    <row r="39" spans="1:1" x14ac:dyDescent="0.25">
      <c r="A39">
        <v>1</v>
      </c>
    </row>
    <row r="40" spans="1:1" x14ac:dyDescent="0.25">
      <c r="A40">
        <v>2</v>
      </c>
    </row>
    <row r="41" spans="1:1" x14ac:dyDescent="0.25">
      <c r="A41">
        <v>3</v>
      </c>
    </row>
    <row r="42" spans="1:1" x14ac:dyDescent="0.25">
      <c r="A42">
        <v>4</v>
      </c>
    </row>
    <row r="43" spans="1:1" x14ac:dyDescent="0.25">
      <c r="A43" t="s">
        <v>55</v>
      </c>
    </row>
    <row r="45" spans="1:1" x14ac:dyDescent="0.25">
      <c r="A45" s="1" t="s">
        <v>29</v>
      </c>
    </row>
    <row r="46" spans="1:1" x14ac:dyDescent="0.25">
      <c r="A46" t="s">
        <v>37</v>
      </c>
    </row>
    <row r="47" spans="1:1" x14ac:dyDescent="0.25">
      <c r="A47" t="s">
        <v>32</v>
      </c>
    </row>
    <row r="48" spans="1:1" x14ac:dyDescent="0.25">
      <c r="A48" t="s">
        <v>31</v>
      </c>
    </row>
    <row r="49" spans="1:1" x14ac:dyDescent="0.25">
      <c r="A49" t="s">
        <v>30</v>
      </c>
    </row>
    <row r="50" spans="1:1" x14ac:dyDescent="0.25">
      <c r="A50" t="s">
        <v>33</v>
      </c>
    </row>
    <row r="51" spans="1:1" x14ac:dyDescent="0.25">
      <c r="A51" t="s">
        <v>34</v>
      </c>
    </row>
    <row r="52" spans="1:1" x14ac:dyDescent="0.25">
      <c r="A52" t="s">
        <v>35</v>
      </c>
    </row>
    <row r="54" spans="1:1" x14ac:dyDescent="0.25">
      <c r="A54" s="9" t="s">
        <v>54</v>
      </c>
    </row>
    <row r="55" spans="1:1" x14ac:dyDescent="0.25">
      <c r="A55" s="10">
        <v>1</v>
      </c>
    </row>
    <row r="56" spans="1:1" x14ac:dyDescent="0.25">
      <c r="A56" s="10">
        <v>2</v>
      </c>
    </row>
    <row r="57" spans="1:1" x14ac:dyDescent="0.25">
      <c r="A57" s="10">
        <v>3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 Official Use only</vt:lpstr>
      <vt:lpstr>Census</vt:lpstr>
      <vt:lpstr>Sheet2</vt:lpstr>
      <vt:lpstr>Census!Print_Area</vt:lpstr>
    </vt:vector>
  </TitlesOfParts>
  <Company>Liberty Insurance Pte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Tan, Sheryl (Singapore)</dc:creator>
  <cp:lastModifiedBy>Phoon, Veronica</cp:lastModifiedBy>
  <cp:lastPrinted>2023-08-07T07:53:40Z</cp:lastPrinted>
  <dcterms:created xsi:type="dcterms:W3CDTF">2016-09-21T08:05:30Z</dcterms:created>
  <dcterms:modified xsi:type="dcterms:W3CDTF">2023-08-15T08:02:18Z</dcterms:modified>
</cp:coreProperties>
</file>